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920" windowHeight="4155" tabRatio="879" firstSheet="3" activeTab="3"/>
  </bookViews>
  <sheets>
    <sheet name="т1" sheetId="91" state="hidden" r:id="rId1"/>
    <sheet name="т2" sheetId="96" state="hidden" r:id="rId2"/>
    <sheet name="т3" sheetId="97" state="hidden" r:id="rId3"/>
    <sheet name="т4" sheetId="98" r:id="rId4"/>
    <sheet name="т5" sheetId="101" state="hidden" r:id="rId5"/>
    <sheet name="т6" sheetId="100" state="hidden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т4!$10:$10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т3!$A$1:$Q$18</definedName>
    <definedName name="_xlnm.Print_Area" localSheetId="3">т4!$A$6:$T$11</definedName>
    <definedName name="_xlnm.Print_Area" localSheetId="4">т5!$A$1:$P$18</definedName>
    <definedName name="_xlnm.Print_Area" localSheetId="5">т6!$A$1:$G$22</definedName>
  </definedNames>
  <calcPr calcId="144525" calcMode="manual"/>
</workbook>
</file>

<file path=xl/calcChain.xml><?xml version="1.0" encoding="utf-8"?>
<calcChain xmlns="http://schemas.openxmlformats.org/spreadsheetml/2006/main">
  <c r="K111" i="98" l="1"/>
  <c r="K112" i="98" s="1"/>
  <c r="M112" i="98" s="1"/>
  <c r="K110" i="98"/>
  <c r="K109" i="98"/>
  <c r="K108" i="98"/>
  <c r="K116" i="98" l="1"/>
  <c r="K115" i="98" l="1"/>
  <c r="M116" i="98" s="1"/>
  <c r="K114" i="98"/>
  <c r="K104" i="98" l="1"/>
  <c r="K103" i="98"/>
  <c r="K102" i="98"/>
  <c r="K98" i="98"/>
  <c r="K97" i="98"/>
  <c r="K96" i="98"/>
  <c r="K92" i="98"/>
  <c r="K91" i="98"/>
  <c r="K90" i="98"/>
  <c r="K99" i="98" l="1"/>
  <c r="K100" i="98" s="1"/>
  <c r="M100" i="98" s="1"/>
  <c r="K105" i="98"/>
  <c r="K106" i="98" s="1"/>
  <c r="M106" i="98" s="1"/>
  <c r="K93" i="98"/>
  <c r="K94" i="98" s="1"/>
  <c r="M94" i="98" s="1"/>
  <c r="K86" i="98"/>
  <c r="K85" i="98"/>
  <c r="K87" i="98" l="1"/>
  <c r="K88" i="98" s="1"/>
  <c r="M88" i="98" s="1"/>
  <c r="K81" i="98"/>
  <c r="K80" i="98"/>
  <c r="K79" i="98"/>
  <c r="K75" i="98"/>
  <c r="K74" i="98"/>
  <c r="K73" i="98"/>
  <c r="K69" i="98"/>
  <c r="K68" i="98"/>
  <c r="K67" i="98"/>
  <c r="K63" i="98"/>
  <c r="K62" i="98"/>
  <c r="K61" i="98"/>
  <c r="K57" i="98"/>
  <c r="K56" i="98"/>
  <c r="K55" i="98"/>
  <c r="K64" i="98" l="1"/>
  <c r="K65" i="98" s="1"/>
  <c r="M65" i="98" s="1"/>
  <c r="K70" i="98"/>
  <c r="K71" i="98" s="1"/>
  <c r="M71" i="98" s="1"/>
  <c r="K82" i="98"/>
  <c r="K83" i="98" s="1"/>
  <c r="M83" i="98" s="1"/>
  <c r="K76" i="98"/>
  <c r="K77" i="98" s="1"/>
  <c r="M77" i="98" s="1"/>
  <c r="K58" i="98"/>
  <c r="K59" i="98" s="1"/>
  <c r="M59" i="98" s="1"/>
  <c r="K51" i="98"/>
  <c r="K50" i="98"/>
  <c r="K49" i="98"/>
  <c r="K42" i="98"/>
  <c r="K44" i="98"/>
  <c r="K45" i="98"/>
  <c r="K43" i="98"/>
  <c r="K38" i="98"/>
  <c r="K37" i="98"/>
  <c r="K36" i="98"/>
  <c r="K32" i="98"/>
  <c r="K31" i="98"/>
  <c r="K30" i="98"/>
  <c r="K26" i="98"/>
  <c r="K25" i="98"/>
  <c r="K24" i="98"/>
  <c r="K20" i="98"/>
  <c r="K19" i="98"/>
  <c r="K18" i="98"/>
  <c r="K27" i="98" l="1"/>
  <c r="K28" i="98" s="1"/>
  <c r="M28" i="98" s="1"/>
  <c r="K21" i="98"/>
  <c r="K22" i="98" s="1"/>
  <c r="M22" i="98" s="1"/>
  <c r="K39" i="98"/>
  <c r="K40" i="98" s="1"/>
  <c r="M40" i="98" s="1"/>
  <c r="K33" i="98"/>
  <c r="K34" i="98" s="1"/>
  <c r="M34" i="98" s="1"/>
  <c r="K52" i="98"/>
  <c r="K53" i="98" s="1"/>
  <c r="M53" i="98" s="1"/>
  <c r="K46" i="98"/>
  <c r="K47" i="98" s="1"/>
  <c r="M47" i="98" s="1"/>
  <c r="K14" i="98" l="1"/>
  <c r="F13" i="98" l="1"/>
  <c r="K13" i="98" s="1"/>
  <c r="K15" i="98" s="1"/>
  <c r="K16" i="98" l="1"/>
  <c r="M16" i="98" s="1"/>
  <c r="S14" i="100" l="1"/>
  <c r="R14" i="100"/>
  <c r="Q14" i="100"/>
  <c r="P14" i="100"/>
  <c r="O14" i="100"/>
  <c r="S11" i="100" l="1"/>
  <c r="R11" i="100"/>
  <c r="Q11" i="100"/>
  <c r="P16" i="101" l="1"/>
  <c r="I16" i="101" l="1"/>
  <c r="P14" i="101" l="1"/>
  <c r="I14" i="101"/>
  <c r="P12" i="101"/>
  <c r="I12" i="101"/>
  <c r="P9" i="101" l="1"/>
  <c r="P17" i="101" s="1"/>
  <c r="E5" i="100" s="1"/>
  <c r="I9" i="101"/>
  <c r="I17" i="101" s="1"/>
  <c r="C5" i="100" s="1"/>
  <c r="C6" i="100" s="1"/>
  <c r="J18" i="97" l="1"/>
  <c r="E6" i="100"/>
  <c r="E7" i="100"/>
  <c r="E10" i="100" s="1"/>
  <c r="C7" i="100"/>
  <c r="C10" i="100" s="1"/>
  <c r="C14" i="100" l="1"/>
  <c r="C11" i="100" s="1"/>
  <c r="C8" i="100"/>
  <c r="E15" i="100"/>
  <c r="E11" i="100" s="1"/>
  <c r="E8" i="100" s="1"/>
</calcChain>
</file>

<file path=xl/sharedStrings.xml><?xml version="1.0" encoding="utf-8"?>
<sst xmlns="http://schemas.openxmlformats.org/spreadsheetml/2006/main" count="1631" uniqueCount="228">
  <si>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</si>
  <si>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</si>
  <si>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</si>
  <si>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</si>
  <si>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</si>
  <si>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</si>
  <si>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</si>
  <si>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</si>
  <si>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</si>
  <si>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</si>
  <si>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</si>
  <si>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</si>
  <si>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</si>
  <si>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</si>
  <si>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</si>
  <si>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</si>
  <si>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</si>
  <si>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</si>
  <si>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</si>
  <si>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</si>
  <si>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</si>
  <si>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</si>
  <si>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</si>
  <si>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</si>
  <si>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</si>
  <si>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</si>
  <si>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</si>
  <si>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</si>
  <si>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</si>
  <si>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</si>
  <si>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</si>
  <si>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</si>
  <si>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</si>
  <si>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</si>
  <si>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</si>
  <si>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</si>
  <si>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</si>
  <si>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Т-6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</si>
  <si>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</si>
  <si>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</si>
  <si>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</si>
  <si>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</si>
  <si>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</si>
  <si>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</si>
  <si>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</si>
  <si>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</si>
  <si>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</si>
  <si>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</si>
  <si>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</si>
  <si>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</si>
  <si>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</si>
  <si>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</si>
  <si>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</si>
  <si>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</si>
  <si>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</si>
  <si>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</si>
  <si>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</si>
  <si>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</si>
  <si>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</si>
  <si>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</si>
  <si>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</si>
  <si>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</si>
  <si>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</si>
  <si>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</si>
  <si>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</si>
  <si>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</si>
  <si>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</si>
  <si>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</si>
  <si>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</si>
  <si>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</si>
  <si>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</si>
  <si>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</si>
  <si>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</si>
  <si>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</si>
  <si>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</si>
  <si>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</si>
  <si>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</si>
  <si>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</si>
  <si>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</si>
  <si>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</si>
  <si>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</si>
  <si>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</si>
  <si>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</si>
  <si>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</si>
  <si>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</si>
  <si>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</si>
  <si>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</si>
  <si>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</si>
  <si>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</si>
  <si>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</si>
  <si>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</si>
  <si>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</si>
  <si>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</si>
  <si>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</si>
  <si>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</si>
  <si>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</si>
  <si>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</si>
  <si>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</si>
  <si>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</si>
  <si>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</si>
  <si>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</si>
  <si>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</si>
  <si>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</si>
  <si>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</si>
  <si>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</si>
  <si>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</si>
  <si>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</si>
  <si>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</si>
  <si>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</si>
  <si>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</si>
  <si>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</si>
  <si>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</si>
  <si>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</si>
  <si>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</si>
  <si>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</si>
  <si>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</si>
  <si>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7</t>
  </si>
  <si>
    <t>4</t>
  </si>
  <si>
    <t>5</t>
  </si>
  <si>
    <t>6</t>
  </si>
  <si>
    <t>3</t>
  </si>
  <si>
    <r>
      <t>Наименование и реквизиты документа, согласно которому сформированы технические характеристики (параметры) инвестиционного проекта _</t>
    </r>
    <r>
      <rPr>
        <u/>
        <sz val="12"/>
        <rFont val="Times New Roman"/>
        <family val="1"/>
        <charset val="204"/>
      </rPr>
      <t>дефектный акт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</si>
  <si>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  </r>
    <r>
      <rPr>
        <u/>
        <sz val="12"/>
        <rFont val="Times New Roman"/>
        <family val="1"/>
        <charset val="204"/>
      </rPr>
      <t>_дефектный акт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</si>
  <si>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  </r>
    <r>
      <rPr>
        <u/>
        <sz val="12"/>
        <rFont val="Times New Roman"/>
        <family val="1"/>
        <charset val="204"/>
      </rPr>
      <t>дефектный акт</t>
    </r>
  </si>
  <si>
    <t>-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</si>
  <si>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</si>
  <si>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</si>
  <si>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7.4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</si>
  <si>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</si>
  <si>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7.5</t>
  </si>
  <si>
    <r>
      <t>Инвестиционная программа_</t>
    </r>
    <r>
      <rPr>
        <u/>
        <sz val="12"/>
        <rFont val="Times New Roman"/>
        <family val="1"/>
        <charset val="204"/>
      </rPr>
      <t>филиала "Уральский" АО "Оборонэнерго"</t>
    </r>
  </si>
  <si>
    <t xml:space="preserve">Утвержденные плановые значения показателей приведены в соответствии с </t>
  </si>
  <si>
    <t>НДС 20%</t>
  </si>
  <si>
    <t>Таблица 5. Строительство (реконструкция) КЛ 6-500 кВ</t>
  </si>
  <si>
    <t>Кабельные линиии электропередачи (КЛ) 6-500 кВ</t>
  </si>
  <si>
    <t>Трасса прокладки КЛ</t>
  </si>
  <si>
    <r>
      <t>Год раскрытия информации: _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_ год</t>
    </r>
  </si>
  <si>
    <t>Коэффициент перехода (пересчета) от базового УНЦ к УНЦ субъектов РФ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</si>
  <si>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</si>
  <si>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</si>
  <si>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</si>
  <si>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</si>
  <si>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</si>
  <si>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2029 2)</t>
    </r>
  </si>
  <si>
    <r>
      <t>Субъекты Российской Федерации, на территории которых реализуется инвестиционный проект:___</t>
    </r>
    <r>
      <rPr>
        <u/>
        <sz val="12"/>
        <rFont val="Times New Roman"/>
        <family val="1"/>
        <charset val="204"/>
      </rPr>
      <t>Свердловская область</t>
    </r>
    <r>
      <rPr>
        <sz val="12"/>
        <rFont val="Times New Roman"/>
        <family val="1"/>
        <charset val="204"/>
      </rPr>
      <t>___</t>
    </r>
  </si>
  <si>
    <t>П6-07</t>
  </si>
  <si>
    <t>2019 г.</t>
  </si>
  <si>
    <t>2020 г.</t>
  </si>
  <si>
    <t>2021 г.</t>
  </si>
  <si>
    <t>2022 г.</t>
  </si>
  <si>
    <t>2023 г.</t>
  </si>
  <si>
    <t>2024 г.</t>
  </si>
  <si>
    <t>2025 г.</t>
  </si>
  <si>
    <t>2026 г.</t>
  </si>
  <si>
    <t>2027 г.</t>
  </si>
  <si>
    <t>Индексы годовые, деленные на 100 для применения в расчетах</t>
  </si>
  <si>
    <t>Дефлятор инвестиций в основной капитал*</t>
  </si>
  <si>
    <t xml:space="preserve">Показатель инфляции базовый* </t>
  </si>
  <si>
    <t>Показатель инфляции прогнозный</t>
  </si>
  <si>
    <t>* дефляторы применены в соответствии с прогнозом социально-экономического развития Российской Федерации на 2024 год и на плановый период 2025 и 2026 годов от 22 сентября 2023 г.</t>
  </si>
  <si>
    <t>2028 г.</t>
  </si>
  <si>
    <t>2.3</t>
  </si>
  <si>
    <r>
      <t>Тип инвестиционного проекта:___</t>
    </r>
    <r>
      <rPr>
        <u/>
        <sz val="12"/>
        <rFont val="Times New Roman"/>
        <family val="1"/>
        <charset val="204"/>
      </rPr>
      <t>реконструкция</t>
    </r>
  </si>
  <si>
    <r>
      <t xml:space="preserve">аименование инвестиционного проекта: </t>
    </r>
    <r>
      <rPr>
        <u/>
        <sz val="12"/>
        <rFont val="Times New Roman"/>
        <family val="1"/>
        <charset val="204"/>
      </rPr>
      <t>Реконструкция КЛ-10 кВ от ПС "Еланская" до оп. 1 (замена кабеля АСБ 3х185, 0,800 км), Свердловская обл. (ПИР и СМР)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</si>
  <si>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>О/УРЛ/66/01/0011</t>
    </r>
  </si>
  <si>
    <t>КЛ-10 кВ от ПС "Еланская" до оп. 1</t>
  </si>
  <si>
    <t>К1-07-1..8</t>
  </si>
  <si>
    <t xml:space="preserve">Итого объем финансовых потребностей, тыс рублей (без НДС) по состоянию на 24.02.2024г. </t>
  </si>
  <si>
    <t>АСБ-3х185</t>
  </si>
  <si>
    <t>Н1-01-1..4</t>
  </si>
  <si>
    <t>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объектов электросетевого хозяйства, утвержденных Приказом Минэнерго России от 26.02.2024 № 131</t>
  </si>
  <si>
    <r>
      <t>Наименование и реквизиты документа, согласно которому сформированы технические характеристики (параметры) инвестиционного проекта _</t>
    </r>
    <r>
      <rPr>
        <u/>
        <sz val="12"/>
        <rFont val="Times New Roman"/>
        <family val="1"/>
        <charset val="204"/>
      </rPr>
      <t>сметный расчет</t>
    </r>
  </si>
  <si>
    <t>№ таблицы УНЦ (Приказ Минэнерго РФ от 26.02.2024 № 131)</t>
  </si>
  <si>
    <t>в ценах, согласно УНЦ, тыс рублей (без НДС)</t>
  </si>
  <si>
    <t xml:space="preserve">укрупненный норматив цены,  тыс рублей (без НДС) </t>
  </si>
  <si>
    <t>коэффициент перехода (пересчета) от базового УНЦ к УНЦ субъектов РФ</t>
  </si>
  <si>
    <t>10</t>
  </si>
  <si>
    <t>в ценах, сложившихся ко времени составления сметной документации (План основения капитальных вложений), тыс. рублей (без НДС)</t>
  </si>
  <si>
    <t>Таблица Л3. УНЦ опор ВЛ 0,4 - 750 кВ</t>
  </si>
  <si>
    <t>одноцепная, все типы опор за исключением многогранных</t>
  </si>
  <si>
    <t>Итого с учетом индекса-дефлятора "Инвестиции в основной капитал", тыс рублей (без НДС) 2024 - 1,053</t>
  </si>
  <si>
    <t>коэффицент из пояснений к таблицам УНЦ</t>
  </si>
  <si>
    <t>13</t>
  </si>
  <si>
    <t>сравнение сметной стоимости с УНЦ, тыс рублей (без НДС)
гр.11-гр.12</t>
  </si>
  <si>
    <t xml:space="preserve"> Л3-01-1; Ц2-118-9</t>
  </si>
  <si>
    <t>Таблица Л7. УНЦ провода СИП ВЛ 0,4 - 35 кВ</t>
  </si>
  <si>
    <t>СИП-4 4*16</t>
  </si>
  <si>
    <t>Л7-32-4; Ц2-118-43</t>
  </si>
  <si>
    <t>СИП-4 4*50</t>
  </si>
  <si>
    <t xml:space="preserve"> Л7-37-4; Ц2-118-43</t>
  </si>
  <si>
    <t>Таблица К1. УНЦ КЛ 6 - 500 кВ (с алюминиевой жилой)</t>
  </si>
  <si>
    <t>шт</t>
  </si>
  <si>
    <t>2027 год</t>
  </si>
  <si>
    <t>R_7  Реконструкция КЛ 6 кВ фидера 590/1 от ПС "Исток" до ЦРП 590, г. Екатеринбург</t>
  </si>
  <si>
    <t>ААБ2лШв 3х240</t>
  </si>
  <si>
    <t xml:space="preserve"> К1-08-1; Ц1-118-10</t>
  </si>
  <si>
    <t>Таблица В6. УНЦ автоматического пункта секционирования 6 - 35 кВ</t>
  </si>
  <si>
    <t>Реклоузер (автоматический пункт секционирования)10 кВ</t>
  </si>
  <si>
    <t>В6-01 ; Ц1-118-1</t>
  </si>
  <si>
    <t>R_9 Реконструкция ВЛ 0,4 кВ  фидер "Поселок"  Свердловская область, Шалинский район, п. Пермяки</t>
  </si>
  <si>
    <t>R_10 Реконструкция ВЛ 0,4 кВ  ф. №1 от ТП №39 "Лесная" Свердловская область, пгт. Шаля,   ул.Лесная</t>
  </si>
  <si>
    <t>R_11 Реконструкция ВЛ 0,4 кВ  по ул.  Пушкина, ул. Кунавина, Свердловская область, Шалинский район, п. Илим</t>
  </si>
  <si>
    <t>R_12 Реконструкция ВЛ 0,4 кВ  фидер №1 от ТП №3 "Илим"  Свердловская область, Шалинский район, п. Илим</t>
  </si>
  <si>
    <t>R_13 Реконструкция ВЛ 0,4 кВ  фидер №2 от ТП №3 "Илим"  Свердловская область, Шалинский район, п. Илим</t>
  </si>
  <si>
    <t>Таблица М2. УНЦ на демонтаж ВЛ 0,4 - 750 кВ</t>
  </si>
  <si>
    <t>ВЛ</t>
  </si>
  <si>
    <t>М2-01-1; Ц1-118-8</t>
  </si>
  <si>
    <t>Л3-02-1 ; Ц2-118-9</t>
  </si>
  <si>
    <t>Таблица Л7. УНЦ провода ВЛ 0,4 - 35 кВ</t>
  </si>
  <si>
    <t>СИП-3 1*70-35</t>
  </si>
  <si>
    <t>Л7-04-3; Ц2-118-43</t>
  </si>
  <si>
    <t>R_14 Реконструкция ВЛ 0,4 кВ  фидер №1 от ТП №4 "Илим"  Свердловская область, Шалинский район, п. Илим</t>
  </si>
  <si>
    <t>R_15 Реконструкция ВЛ 0,4 кВ  фидер №2 от ТП №4 "Илим"  Свердловская область, Шалинский район, п. Илим</t>
  </si>
  <si>
    <t>R_16 Реконструкция ВЛ 0,4 кВ  фидер №2 от ТП №6 "Илим"  Свердловская область, Шалинский район, п. Илим</t>
  </si>
  <si>
    <t>R_17 Реконструкция ВЛ 0,4 кВ  фидер №1 от ТП №7 "Илим"  Свердловская область, Шалинский район, п. Илим</t>
  </si>
  <si>
    <t>R_18 Реконструкция ВЛ 0,4 кВ  фидер №2 от ТП №7 "Илим"  Свердловская область, Шалинский район, п. Илим</t>
  </si>
  <si>
    <t>R_19 Реконструкция ВЛ 0,4 кВ  фидер №2 от ТП №8 "Илим"  Свердловская область, Шалинский район, п. Илим</t>
  </si>
  <si>
    <t>R_20 Реконструкция ВЛЗ-6 кВ фидер НОВ г. Екатеринбург от опоры № 1 до опоры № 21 и от опоры №102 до опоры №160</t>
  </si>
  <si>
    <t>R_21 Реконструкция ВЛ 0,4 кВ  фидера №№ 1,2,3 от ТП №2 "Сарга"  Свердловская область, Шалинский район, п. Сарга</t>
  </si>
  <si>
    <t>R_22 Реконструкция ВЛ 0,4 кВ  фидер № 1 от ТП №4 "Сарга Центр"  Свердловская область, Шалинский район, п. Сарга</t>
  </si>
  <si>
    <t>R_23 Реконструкция ВЛ 0,4 кВ  фидера №№ 2,3 от ТП №4 "Сарга Центр"  Свердловская область, Шалинский район, п. Сарга</t>
  </si>
  <si>
    <t>Таблица А1. УНЦ ИИК</t>
  </si>
  <si>
    <t>Шкаф с трехфазным прибором учета на опоре ВЛ и подключение к питающей ВЛ 0,4 кВ с изолированными проводами</t>
  </si>
  <si>
    <t xml:space="preserve"> А1-13; Ц1-118-9</t>
  </si>
  <si>
    <t>Итого с учетом индекса-дефлятора "Инвестиции в основной капитал" (Сценарные условия от 30.04.2025) , тыс рублей (без НДС) 2024 - 1,081; 2025 - 1,078;</t>
  </si>
  <si>
    <t>Итого с учетом индекса-дефлятора "Инвестиции в основной капитал" (Сценарные условия от 30.04.2025) , тыс рублей (без НДС) 2024 - 1,081</t>
  </si>
  <si>
    <t>R_25  Замена приборов учета в рамках исполнения 522 ФЗ</t>
  </si>
  <si>
    <t>R_24 Реконструкция ВЛ 0,4 кВ фидер  №1 от ТП №4 «Лермонтова»  Свердловская область, пгт. Шаля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</si>
</sst>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#,##0.000\ _₽"/>
    <numFmt numFmtId="170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9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46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</cellStyleXfs>
  <cellXfs count="203">
    <xf numFmtId="0" fontId="0" fillId="0" borderId="0" xfId="0"/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/>
    </xf>
    <xf numFmtId="4" fontId="24" fillId="0" borderId="10" xfId="52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1" xfId="0" applyNumberFormat="1" applyFont="1" applyBorder="1" applyAlignment="1">
      <alignment horizontal="center" vertical="center" wrapText="1"/>
    </xf>
    <xf numFmtId="4" fontId="24" fillId="0" borderId="10" xfId="0" applyNumberFormat="1" applyFont="1" applyFill="1" applyBorder="1" applyAlignment="1">
      <alignment horizontal="center" vertical="center"/>
    </xf>
    <xf numFmtId="4" fontId="37" fillId="0" borderId="10" xfId="0" applyNumberFormat="1" applyFont="1" applyBorder="1" applyAlignment="1">
      <alignment horizontal="center" vertical="center" wrapText="1"/>
    </xf>
    <xf numFmtId="4" fontId="27" fillId="0" borderId="10" xfId="0" applyNumberFormat="1" applyFont="1" applyBorder="1" applyAlignment="1">
      <alignment horizontal="center" vertical="center" wrapText="1"/>
    </xf>
    <xf numFmtId="4" fontId="37" fillId="0" borderId="10" xfId="0" applyNumberFormat="1" applyFont="1" applyBorder="1" applyAlignment="1">
      <alignment horizontal="center" vertical="center"/>
    </xf>
    <xf numFmtId="3" fontId="24" fillId="0" borderId="15" xfId="52" applyNumberFormat="1" applyFont="1" applyFill="1" applyBorder="1" applyAlignment="1">
      <alignment horizontal="center" vertical="center" wrapText="1"/>
    </xf>
    <xf numFmtId="3" fontId="24" fillId="0" borderId="17" xfId="0" applyNumberFormat="1" applyFont="1" applyBorder="1" applyAlignment="1">
      <alignment horizontal="center" vertical="center" wrapText="1"/>
    </xf>
    <xf numFmtId="0" fontId="4" fillId="0" borderId="10" xfId="0" applyFont="1" applyFill="1" applyBorder="1"/>
    <xf numFmtId="0" fontId="29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8" fontId="24" fillId="24" borderId="10" xfId="37" applyNumberFormat="1" applyFont="1" applyFill="1" applyBorder="1" applyAlignment="1">
      <alignment horizontal="center" vertical="center" wrapText="1"/>
    </xf>
    <xf numFmtId="168" fontId="24" fillId="24" borderId="10" xfId="37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wrapText="1"/>
    </xf>
    <xf numFmtId="168" fontId="29" fillId="0" borderId="10" xfId="0" applyNumberFormat="1" applyFont="1" applyFill="1" applyBorder="1" applyAlignment="1">
      <alignment horizontal="center" vertical="center" wrapText="1"/>
    </xf>
    <xf numFmtId="168" fontId="4" fillId="0" borderId="10" xfId="0" applyNumberFormat="1" applyFont="1" applyFill="1" applyBorder="1" applyAlignment="1">
      <alignment horizontal="center" vertical="center"/>
    </xf>
    <xf numFmtId="168" fontId="27" fillId="0" borderId="10" xfId="54" applyNumberFormat="1" applyFont="1" applyFill="1" applyBorder="1" applyAlignment="1">
      <alignment horizontal="center" vertical="center"/>
    </xf>
    <xf numFmtId="168" fontId="27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70" fontId="4" fillId="0" borderId="10" xfId="0" applyNumberFormat="1" applyFont="1" applyFill="1" applyBorder="1" applyAlignment="1">
      <alignment horizontal="center" vertical="center" wrapText="1"/>
    </xf>
    <xf numFmtId="170" fontId="4" fillId="0" borderId="10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58" applyFont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left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vertical="center"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49" fontId="5" fillId="0" borderId="10" xfId="0" applyNumberFormat="1" applyFont="1" applyFill="1" applyBorder="1" applyAlignment="1">
      <alignment horizontal="left" vertical="center" wrapText="1"/>
    </xf>
    <xf numFmtId="169" fontId="4" fillId="0" borderId="19" xfId="0" applyNumberFormat="1" applyFont="1" applyFill="1" applyBorder="1" applyAlignment="1">
      <alignment horizontal="center" vertical="center" wrapText="1"/>
    </xf>
    <xf numFmtId="169" fontId="4" fillId="0" borderId="14" xfId="0" applyNumberFormat="1" applyFont="1" applyFill="1" applyBorder="1" applyAlignment="1">
      <alignment horizontal="center" vertical="center" wrapText="1"/>
    </xf>
    <xf numFmtId="169" fontId="4" fillId="0" borderId="10" xfId="0" applyNumberFormat="1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169" fontId="4" fillId="0" borderId="20" xfId="0" applyNumberFormat="1" applyFont="1" applyFill="1" applyBorder="1" applyAlignment="1">
      <alignment horizontal="center" vertical="center" wrapText="1"/>
    </xf>
    <xf numFmtId="4" fontId="24" fillId="0" borderId="11" xfId="0" applyNumberFormat="1" applyFont="1" applyBorder="1" applyAlignment="1">
      <alignment horizontal="center" vertical="center"/>
    </xf>
    <xf numFmtId="4" fontId="24" fillId="0" borderId="12" xfId="0" applyNumberFormat="1" applyFont="1" applyBorder="1" applyAlignment="1">
      <alignment horizontal="center" vertical="center"/>
    </xf>
    <xf numFmtId="4" fontId="24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4" fontId="4" fillId="0" borderId="10" xfId="52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3" fontId="4" fillId="0" borderId="17" xfId="52" applyNumberFormat="1" applyFont="1" applyFill="1" applyBorder="1" applyAlignment="1">
      <alignment horizontal="center" vertical="center" wrapText="1"/>
    </xf>
    <xf numFmtId="3" fontId="4" fillId="0" borderId="16" xfId="52" applyNumberFormat="1" applyFont="1" applyFill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27" fillId="0" borderId="11" xfId="0" applyNumberFormat="1" applyFont="1" applyFill="1" applyBorder="1" applyAlignment="1">
      <alignment horizontal="center" vertical="center"/>
    </xf>
    <xf numFmtId="4" fontId="27" fillId="0" borderId="12" xfId="0" applyNumberFormat="1" applyFont="1" applyFill="1" applyBorder="1" applyAlignment="1">
      <alignment horizontal="center" vertical="center"/>
    </xf>
    <xf numFmtId="4" fontId="27" fillId="0" borderId="11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Fill="1" applyBorder="1" applyAlignment="1">
      <alignment horizontal="center" vertical="center" wrapText="1"/>
    </xf>
    <xf numFmtId="4" fontId="27" fillId="0" borderId="1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</cellXfs>
  <cellStyles count="59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8"/>
    <cellStyle name="Обычный 6 3" xfId="55"/>
    <cellStyle name="Обычный 7" xfId="53"/>
    <cellStyle name="Обычный_Сб-macro 2020" xfId="54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" xfId="56"/>
    <cellStyle name="Финансовый 2 2 2 2 2" xfId="50"/>
    <cellStyle name="Финансовый 3" xfId="51"/>
    <cellStyle name="Финансовый 3 2" xfId="57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zoomScaleSheetLayoutView="70" workbookViewId="0">
      <selection sqref="A1:XFD15"/>
    </sheetView>
  </sheetViews>
  <sheetFormatPr defaultRowHeight="15.75" x14ac:dyDescent="0.25"/>
  <cols>
    <col min="1" max="1" width="8.625" style="63" customWidth="1"/>
    <col min="2" max="2" width="26.375" style="2" customWidth="1"/>
    <col min="3" max="3" width="14.625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P1" s="42" t="s">
        <v>43</v>
      </c>
    </row>
    <row r="2" spans="1:33" ht="18.75" x14ac:dyDescent="0.3">
      <c r="P2" s="43" t="s">
        <v>41</v>
      </c>
    </row>
    <row r="3" spans="1:33" ht="18.75" x14ac:dyDescent="0.3">
      <c r="P3" s="43" t="s">
        <v>42</v>
      </c>
    </row>
    <row r="4" spans="1:33" ht="45" customHeight="1" x14ac:dyDescent="0.25">
      <c r="A4" s="158" t="s">
        <v>46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49"/>
      <c r="R4" s="49"/>
      <c r="S4" s="49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</row>
    <row r="5" spans="1:33" ht="18.75" x14ac:dyDescent="0.3">
      <c r="A5" s="159"/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</row>
    <row r="6" spans="1:33" ht="18.75" x14ac:dyDescent="0.25">
      <c r="A6" s="160" t="s">
        <v>130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33" x14ac:dyDescent="0.25">
      <c r="A7" s="161" t="s">
        <v>44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50"/>
      <c r="R7" s="50"/>
      <c r="S7" s="50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</row>
    <row r="8" spans="1:33" ht="18.75" x14ac:dyDescent="0.3">
      <c r="A8" s="162" t="s">
        <v>136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51"/>
      <c r="R8" s="51"/>
      <c r="S8" s="51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</row>
    <row r="9" spans="1:33" s="17" customFormat="1" ht="48" customHeight="1" x14ac:dyDescent="0.25">
      <c r="A9" s="164" t="s">
        <v>163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 x14ac:dyDescent="0.25">
      <c r="A10" s="165" t="s">
        <v>164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ht="18.75" x14ac:dyDescent="0.3">
      <c r="A11" s="167" t="s">
        <v>131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51"/>
      <c r="R11" s="51"/>
      <c r="S11" s="51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</row>
    <row r="12" spans="1:33" s="40" customFormat="1" ht="22.5" customHeight="1" x14ac:dyDescent="0.3">
      <c r="A12" s="163" t="s">
        <v>45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40" customFormat="1" ht="18.75" x14ac:dyDescent="0.3">
      <c r="A13" s="166" t="s">
        <v>144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40" customFormat="1" ht="18.75" x14ac:dyDescent="0.3">
      <c r="A14" s="166" t="s">
        <v>162</v>
      </c>
      <c r="B14" s="166"/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40" customFormat="1" ht="18.75" customHeight="1" x14ac:dyDescent="0.3">
      <c r="A15" s="163" t="s">
        <v>51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157" t="s">
        <v>9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</row>
    <row r="17" spans="1:17" ht="15" customHeight="1" x14ac:dyDescent="0.25">
      <c r="A17" s="156" t="s">
        <v>0</v>
      </c>
      <c r="B17" s="150" t="s">
        <v>2</v>
      </c>
      <c r="C17" s="152" t="s">
        <v>39</v>
      </c>
      <c r="D17" s="152"/>
      <c r="E17" s="152"/>
      <c r="F17" s="152"/>
      <c r="G17" s="152"/>
      <c r="H17" s="152"/>
      <c r="I17" s="152"/>
      <c r="J17" s="152" t="s">
        <v>40</v>
      </c>
      <c r="K17" s="152"/>
      <c r="L17" s="152"/>
      <c r="M17" s="152"/>
      <c r="N17" s="152"/>
      <c r="O17" s="152"/>
      <c r="P17" s="152"/>
      <c r="Q17" s="41"/>
    </row>
    <row r="18" spans="1:17" ht="41.25" customHeight="1" x14ac:dyDescent="0.25">
      <c r="A18" s="156"/>
      <c r="B18" s="150"/>
      <c r="C18" s="153" t="s">
        <v>121</v>
      </c>
      <c r="D18" s="154"/>
      <c r="E18" s="154"/>
      <c r="F18" s="154"/>
      <c r="G18" s="154"/>
      <c r="H18" s="154"/>
      <c r="I18" s="155"/>
      <c r="J18" s="153" t="s">
        <v>121</v>
      </c>
      <c r="K18" s="154"/>
      <c r="L18" s="154"/>
      <c r="M18" s="154"/>
      <c r="N18" s="154"/>
      <c r="O18" s="154"/>
      <c r="P18" s="155"/>
      <c r="Q18" s="41"/>
    </row>
    <row r="19" spans="1:17" ht="33.75" customHeight="1" x14ac:dyDescent="0.25">
      <c r="A19" s="156"/>
      <c r="B19" s="150"/>
      <c r="C19" s="150" t="s">
        <v>12</v>
      </c>
      <c r="D19" s="150"/>
      <c r="E19" s="150"/>
      <c r="F19" s="150"/>
      <c r="G19" s="150" t="s">
        <v>100</v>
      </c>
      <c r="H19" s="151"/>
      <c r="I19" s="151"/>
      <c r="J19" s="150" t="s">
        <v>12</v>
      </c>
      <c r="K19" s="150"/>
      <c r="L19" s="150"/>
      <c r="M19" s="150"/>
      <c r="N19" s="150" t="s">
        <v>100</v>
      </c>
      <c r="O19" s="151"/>
      <c r="P19" s="151"/>
    </row>
    <row r="20" spans="1:17" s="7" customFormat="1" ht="63" x14ac:dyDescent="0.25">
      <c r="A20" s="156"/>
      <c r="B20" s="150"/>
      <c r="C20" s="76" t="s">
        <v>25</v>
      </c>
      <c r="D20" s="76" t="s">
        <v>8</v>
      </c>
      <c r="E20" s="76" t="s">
        <v>96</v>
      </c>
      <c r="F20" s="76" t="s">
        <v>10</v>
      </c>
      <c r="G20" s="76" t="s">
        <v>13</v>
      </c>
      <c r="H20" s="76" t="s">
        <v>47</v>
      </c>
      <c r="I20" s="11" t="s">
        <v>48</v>
      </c>
      <c r="J20" s="76" t="s">
        <v>25</v>
      </c>
      <c r="K20" s="76" t="s">
        <v>8</v>
      </c>
      <c r="L20" s="76" t="s">
        <v>96</v>
      </c>
      <c r="M20" s="76" t="s">
        <v>10</v>
      </c>
      <c r="N20" s="76" t="s">
        <v>13</v>
      </c>
      <c r="O20" s="76" t="s">
        <v>49</v>
      </c>
      <c r="P20" s="11" t="s">
        <v>48</v>
      </c>
      <c r="Q20" s="10"/>
    </row>
    <row r="21" spans="1:17" s="10" customFormat="1" x14ac:dyDescent="0.25">
      <c r="A21" s="75">
        <v>1</v>
      </c>
      <c r="B21" s="76">
        <v>2</v>
      </c>
      <c r="C21" s="76">
        <v>3</v>
      </c>
      <c r="D21" s="76">
        <v>4</v>
      </c>
      <c r="E21" s="76">
        <v>5</v>
      </c>
      <c r="F21" s="76">
        <v>6</v>
      </c>
      <c r="G21" s="76">
        <v>7</v>
      </c>
      <c r="H21" s="76">
        <v>8</v>
      </c>
      <c r="I21" s="11">
        <v>9</v>
      </c>
      <c r="J21" s="76">
        <v>10</v>
      </c>
      <c r="K21" s="11">
        <v>11</v>
      </c>
      <c r="L21" s="76">
        <v>12</v>
      </c>
      <c r="M21" s="11">
        <v>13</v>
      </c>
      <c r="N21" s="76">
        <v>14</v>
      </c>
      <c r="O21" s="11">
        <v>15</v>
      </c>
      <c r="P21" s="76">
        <v>16</v>
      </c>
    </row>
    <row r="22" spans="1:17" s="7" customFormat="1" ht="47.25" x14ac:dyDescent="0.25">
      <c r="A22" s="75">
        <v>1</v>
      </c>
      <c r="B22" s="12" t="s">
        <v>92</v>
      </c>
      <c r="C22" s="76" t="s">
        <v>108</v>
      </c>
      <c r="D22" s="76" t="s">
        <v>99</v>
      </c>
      <c r="E22" s="76" t="s">
        <v>99</v>
      </c>
      <c r="F22" s="76" t="s">
        <v>99</v>
      </c>
      <c r="G22" s="76" t="s">
        <v>99</v>
      </c>
      <c r="H22" s="76" t="s">
        <v>99</v>
      </c>
      <c r="I22" s="76" t="s">
        <v>99</v>
      </c>
      <c r="J22" s="76" t="s">
        <v>99</v>
      </c>
      <c r="K22" s="76" t="s">
        <v>99</v>
      </c>
      <c r="L22" s="76" t="s">
        <v>99</v>
      </c>
      <c r="M22" s="76" t="s">
        <v>99</v>
      </c>
      <c r="N22" s="76" t="s">
        <v>99</v>
      </c>
      <c r="O22" s="76" t="s">
        <v>99</v>
      </c>
      <c r="P22" s="76" t="s">
        <v>99</v>
      </c>
    </row>
    <row r="23" spans="1:17" s="7" customFormat="1" ht="63" hidden="1" x14ac:dyDescent="0.25">
      <c r="A23" s="75" t="s">
        <v>75</v>
      </c>
      <c r="B23" s="13" t="s">
        <v>64</v>
      </c>
      <c r="C23" s="76"/>
      <c r="D23" s="76" t="s">
        <v>73</v>
      </c>
      <c r="E23" s="76"/>
      <c r="F23" s="76" t="s">
        <v>61</v>
      </c>
      <c r="G23" s="14" t="s">
        <v>29</v>
      </c>
      <c r="H23" s="8"/>
      <c r="I23" s="9"/>
      <c r="J23" s="76"/>
      <c r="K23" s="76" t="s">
        <v>23</v>
      </c>
      <c r="L23" s="76"/>
      <c r="M23" s="76" t="s">
        <v>61</v>
      </c>
      <c r="N23" s="14" t="s">
        <v>29</v>
      </c>
      <c r="O23" s="8"/>
      <c r="P23" s="9"/>
    </row>
    <row r="24" spans="1:17" s="7" customFormat="1" ht="63" hidden="1" x14ac:dyDescent="0.25">
      <c r="A24" s="75" t="s">
        <v>76</v>
      </c>
      <c r="B24" s="13" t="s">
        <v>65</v>
      </c>
      <c r="C24" s="76"/>
      <c r="D24" s="76" t="s">
        <v>23</v>
      </c>
      <c r="E24" s="76"/>
      <c r="F24" s="76" t="s">
        <v>61</v>
      </c>
      <c r="G24" s="14" t="s">
        <v>29</v>
      </c>
      <c r="H24" s="8"/>
      <c r="I24" s="9"/>
      <c r="J24" s="76"/>
      <c r="K24" s="76" t="s">
        <v>23</v>
      </c>
      <c r="L24" s="76"/>
      <c r="M24" s="76" t="s">
        <v>61</v>
      </c>
      <c r="N24" s="14" t="s">
        <v>29</v>
      </c>
      <c r="O24" s="8"/>
      <c r="P24" s="9"/>
    </row>
    <row r="25" spans="1:17" s="7" customFormat="1" ht="15" hidden="1" customHeight="1" x14ac:dyDescent="0.25">
      <c r="A25" s="66"/>
      <c r="B25" s="13" t="s">
        <v>1</v>
      </c>
      <c r="C25" s="76"/>
      <c r="D25" s="76"/>
      <c r="E25" s="76"/>
      <c r="F25" s="76"/>
      <c r="G25" s="14"/>
      <c r="H25" s="8"/>
      <c r="I25" s="9"/>
      <c r="J25" s="76"/>
      <c r="K25" s="76"/>
      <c r="L25" s="76"/>
      <c r="M25" s="76"/>
      <c r="N25" s="14"/>
      <c r="O25" s="8"/>
      <c r="P25" s="9"/>
    </row>
    <row r="26" spans="1:17" s="17" customFormat="1" ht="47.25" x14ac:dyDescent="0.25">
      <c r="A26" s="67">
        <v>2</v>
      </c>
      <c r="B26" s="12" t="s">
        <v>24</v>
      </c>
      <c r="C26" s="76" t="s">
        <v>99</v>
      </c>
      <c r="D26" s="76" t="s">
        <v>99</v>
      </c>
      <c r="E26" s="76" t="s">
        <v>99</v>
      </c>
      <c r="F26" s="76" t="s">
        <v>99</v>
      </c>
      <c r="G26" s="76" t="s">
        <v>99</v>
      </c>
      <c r="H26" s="76" t="s">
        <v>99</v>
      </c>
      <c r="I26" s="76" t="s">
        <v>99</v>
      </c>
      <c r="J26" s="76" t="s">
        <v>99</v>
      </c>
      <c r="K26" s="76" t="s">
        <v>99</v>
      </c>
      <c r="L26" s="76" t="s">
        <v>99</v>
      </c>
      <c r="M26" s="76" t="s">
        <v>99</v>
      </c>
      <c r="N26" s="76" t="s">
        <v>99</v>
      </c>
      <c r="O26" s="76" t="s">
        <v>99</v>
      </c>
      <c r="P26" s="76" t="s">
        <v>99</v>
      </c>
    </row>
    <row r="27" spans="1:17" s="17" customFormat="1" ht="46.5" hidden="1" customHeight="1" x14ac:dyDescent="0.25">
      <c r="A27" s="67" t="s">
        <v>77</v>
      </c>
      <c r="B27" s="13" t="s">
        <v>62</v>
      </c>
      <c r="C27" s="76"/>
      <c r="D27" s="80" t="s">
        <v>109</v>
      </c>
      <c r="E27" s="76"/>
      <c r="F27" s="76" t="s">
        <v>61</v>
      </c>
      <c r="G27" s="14" t="s">
        <v>28</v>
      </c>
      <c r="H27" s="19"/>
      <c r="I27" s="16"/>
      <c r="J27" s="76"/>
      <c r="K27" s="80" t="s">
        <v>109</v>
      </c>
      <c r="L27" s="76"/>
      <c r="M27" s="76" t="s">
        <v>61</v>
      </c>
      <c r="N27" s="14" t="s">
        <v>28</v>
      </c>
      <c r="O27" s="19"/>
      <c r="P27" s="16"/>
    </row>
    <row r="28" spans="1:17" s="17" customFormat="1" ht="49.5" hidden="1" customHeight="1" x14ac:dyDescent="0.25">
      <c r="A28" s="67" t="s">
        <v>78</v>
      </c>
      <c r="B28" s="13" t="s">
        <v>63</v>
      </c>
      <c r="C28" s="76"/>
      <c r="D28" s="80" t="s">
        <v>109</v>
      </c>
      <c r="E28" s="76"/>
      <c r="F28" s="76" t="s">
        <v>61</v>
      </c>
      <c r="G28" s="14" t="s">
        <v>28</v>
      </c>
      <c r="H28" s="19"/>
      <c r="I28" s="16"/>
      <c r="J28" s="76"/>
      <c r="K28" s="80" t="s">
        <v>109</v>
      </c>
      <c r="L28" s="76"/>
      <c r="M28" s="76" t="s">
        <v>61</v>
      </c>
      <c r="N28" s="14" t="s">
        <v>28</v>
      </c>
      <c r="O28" s="19"/>
      <c r="P28" s="16"/>
    </row>
    <row r="29" spans="1:17" s="17" customFormat="1" ht="16.5" hidden="1" customHeight="1" x14ac:dyDescent="0.25">
      <c r="A29" s="67"/>
      <c r="B29" s="13" t="s">
        <v>1</v>
      </c>
      <c r="C29" s="76"/>
      <c r="D29" s="80"/>
      <c r="E29" s="76"/>
      <c r="F29" s="76"/>
      <c r="G29" s="14"/>
      <c r="H29" s="19"/>
      <c r="I29" s="16"/>
      <c r="J29" s="76"/>
      <c r="K29" s="80"/>
      <c r="L29" s="76"/>
      <c r="M29" s="76"/>
      <c r="N29" s="14"/>
      <c r="O29" s="19"/>
      <c r="P29" s="16"/>
    </row>
    <row r="30" spans="1:17" s="17" customFormat="1" ht="47.25" x14ac:dyDescent="0.25">
      <c r="A30" s="67" t="s">
        <v>120</v>
      </c>
      <c r="B30" s="13" t="s">
        <v>114</v>
      </c>
      <c r="C30" s="76" t="s">
        <v>99</v>
      </c>
      <c r="D30" s="76" t="s">
        <v>99</v>
      </c>
      <c r="E30" s="76" t="s">
        <v>99</v>
      </c>
      <c r="F30" s="76" t="s">
        <v>99</v>
      </c>
      <c r="G30" s="76" t="s">
        <v>99</v>
      </c>
      <c r="H30" s="76" t="s">
        <v>99</v>
      </c>
      <c r="I30" s="76" t="s">
        <v>99</v>
      </c>
      <c r="J30" s="76" t="s">
        <v>99</v>
      </c>
      <c r="K30" s="76" t="s">
        <v>99</v>
      </c>
      <c r="L30" s="76" t="s">
        <v>99</v>
      </c>
      <c r="M30" s="76" t="s">
        <v>99</v>
      </c>
      <c r="N30" s="76" t="s">
        <v>99</v>
      </c>
      <c r="O30" s="76" t="s">
        <v>99</v>
      </c>
      <c r="P30" s="76" t="s">
        <v>99</v>
      </c>
    </row>
    <row r="31" spans="1:17" s="17" customFormat="1" ht="31.5" hidden="1" x14ac:dyDescent="0.25">
      <c r="A31" s="67" t="s">
        <v>81</v>
      </c>
      <c r="B31" s="13" t="s">
        <v>66</v>
      </c>
      <c r="C31" s="76"/>
      <c r="D31" s="76" t="s">
        <v>27</v>
      </c>
      <c r="E31" s="76"/>
      <c r="F31" s="76" t="s">
        <v>19</v>
      </c>
      <c r="G31" s="15" t="s">
        <v>30</v>
      </c>
      <c r="H31" s="19"/>
      <c r="I31" s="16"/>
      <c r="J31" s="76"/>
      <c r="K31" s="76" t="s">
        <v>27</v>
      </c>
      <c r="L31" s="76"/>
      <c r="M31" s="76" t="s">
        <v>19</v>
      </c>
      <c r="N31" s="15" t="s">
        <v>30</v>
      </c>
      <c r="O31" s="19"/>
      <c r="P31" s="16"/>
    </row>
    <row r="32" spans="1:17" s="17" customFormat="1" ht="31.5" hidden="1" x14ac:dyDescent="0.25">
      <c r="A32" s="67" t="s">
        <v>82</v>
      </c>
      <c r="B32" s="13" t="s">
        <v>67</v>
      </c>
      <c r="C32" s="76"/>
      <c r="D32" s="76" t="s">
        <v>27</v>
      </c>
      <c r="E32" s="76"/>
      <c r="F32" s="76" t="s">
        <v>19</v>
      </c>
      <c r="G32" s="15" t="s">
        <v>30</v>
      </c>
      <c r="H32" s="19"/>
      <c r="I32" s="16"/>
      <c r="J32" s="76"/>
      <c r="K32" s="76" t="s">
        <v>27</v>
      </c>
      <c r="L32" s="76"/>
      <c r="M32" s="76" t="s">
        <v>19</v>
      </c>
      <c r="N32" s="15" t="s">
        <v>30</v>
      </c>
      <c r="O32" s="19"/>
      <c r="P32" s="16"/>
    </row>
    <row r="33" spans="1:16" s="17" customFormat="1" ht="14.25" hidden="1" customHeight="1" x14ac:dyDescent="0.25">
      <c r="A33" s="67"/>
      <c r="B33" s="13" t="s">
        <v>1</v>
      </c>
      <c r="C33" s="76"/>
      <c r="D33" s="76"/>
      <c r="E33" s="76"/>
      <c r="F33" s="76"/>
      <c r="G33" s="15"/>
      <c r="H33" s="19"/>
      <c r="I33" s="16"/>
      <c r="J33" s="76"/>
      <c r="K33" s="76"/>
      <c r="L33" s="76"/>
      <c r="M33" s="76"/>
      <c r="N33" s="15"/>
      <c r="O33" s="19"/>
      <c r="P33" s="16"/>
    </row>
    <row r="34" spans="1:16" s="17" customFormat="1" ht="33" hidden="1" customHeight="1" x14ac:dyDescent="0.25">
      <c r="A34" s="67" t="s">
        <v>80</v>
      </c>
      <c r="B34" s="13" t="s">
        <v>115</v>
      </c>
      <c r="C34" s="76" t="s">
        <v>99</v>
      </c>
      <c r="D34" s="76" t="s">
        <v>99</v>
      </c>
      <c r="E34" s="76" t="s">
        <v>99</v>
      </c>
      <c r="F34" s="76" t="s">
        <v>99</v>
      </c>
      <c r="G34" s="76" t="s">
        <v>99</v>
      </c>
      <c r="H34" s="76" t="s">
        <v>99</v>
      </c>
      <c r="I34" s="76" t="s">
        <v>99</v>
      </c>
      <c r="J34" s="76" t="s">
        <v>99</v>
      </c>
      <c r="K34" s="76" t="s">
        <v>99</v>
      </c>
      <c r="L34" s="76" t="s">
        <v>99</v>
      </c>
      <c r="M34" s="76" t="s">
        <v>99</v>
      </c>
      <c r="N34" s="76" t="s">
        <v>99</v>
      </c>
      <c r="O34" s="76" t="s">
        <v>99</v>
      </c>
      <c r="P34" s="76" t="s">
        <v>99</v>
      </c>
    </row>
    <row r="35" spans="1:16" s="17" customFormat="1" ht="34.5" hidden="1" customHeight="1" x14ac:dyDescent="0.25">
      <c r="A35" s="67" t="s">
        <v>83</v>
      </c>
      <c r="B35" s="13" t="s">
        <v>68</v>
      </c>
      <c r="C35" s="18"/>
      <c r="D35" s="76" t="s">
        <v>110</v>
      </c>
      <c r="E35" s="19"/>
      <c r="F35" s="76" t="s">
        <v>11</v>
      </c>
      <c r="G35" s="15" t="s">
        <v>31</v>
      </c>
      <c r="H35" s="19"/>
      <c r="I35" s="16"/>
      <c r="J35" s="18"/>
      <c r="K35" s="76" t="s">
        <v>110</v>
      </c>
      <c r="L35" s="19"/>
      <c r="M35" s="76" t="s">
        <v>11</v>
      </c>
      <c r="N35" s="15" t="s">
        <v>31</v>
      </c>
      <c r="O35" s="19"/>
      <c r="P35" s="16"/>
    </row>
    <row r="36" spans="1:16" s="17" customFormat="1" ht="41.25" hidden="1" customHeight="1" x14ac:dyDescent="0.25">
      <c r="A36" s="67" t="s">
        <v>84</v>
      </c>
      <c r="B36" s="13" t="s">
        <v>69</v>
      </c>
      <c r="C36" s="18"/>
      <c r="D36" s="76" t="s">
        <v>110</v>
      </c>
      <c r="E36" s="19"/>
      <c r="F36" s="76" t="s">
        <v>11</v>
      </c>
      <c r="G36" s="15" t="s">
        <v>31</v>
      </c>
      <c r="H36" s="19"/>
      <c r="I36" s="16"/>
      <c r="J36" s="18"/>
      <c r="K36" s="76" t="s">
        <v>110</v>
      </c>
      <c r="L36" s="19"/>
      <c r="M36" s="76" t="s">
        <v>11</v>
      </c>
      <c r="N36" s="15" t="s">
        <v>31</v>
      </c>
      <c r="O36" s="19"/>
      <c r="P36" s="16"/>
    </row>
    <row r="37" spans="1:16" s="17" customFormat="1" hidden="1" x14ac:dyDescent="0.25">
      <c r="A37" s="67"/>
      <c r="B37" s="13" t="s">
        <v>1</v>
      </c>
      <c r="C37" s="18"/>
      <c r="D37" s="76"/>
      <c r="E37" s="19"/>
      <c r="F37" s="76"/>
      <c r="G37" s="15"/>
      <c r="H37" s="19"/>
      <c r="I37" s="16"/>
      <c r="J37" s="18"/>
      <c r="K37" s="76"/>
      <c r="L37" s="19"/>
      <c r="M37" s="76"/>
      <c r="N37" s="15"/>
      <c r="O37" s="19"/>
      <c r="P37" s="16"/>
    </row>
    <row r="38" spans="1:16" s="17" customFormat="1" ht="47.25" x14ac:dyDescent="0.25">
      <c r="A38" s="67">
        <v>4</v>
      </c>
      <c r="B38" s="13" t="s">
        <v>4</v>
      </c>
      <c r="C38" s="82" t="s">
        <v>99</v>
      </c>
      <c r="D38" s="76" t="s">
        <v>71</v>
      </c>
      <c r="E38" s="20" t="s">
        <v>85</v>
      </c>
      <c r="F38" s="20" t="s">
        <v>26</v>
      </c>
      <c r="G38" s="15" t="s">
        <v>32</v>
      </c>
      <c r="H38" s="82" t="s">
        <v>99</v>
      </c>
      <c r="I38" s="82" t="s">
        <v>99</v>
      </c>
      <c r="J38" s="82" t="s">
        <v>99</v>
      </c>
      <c r="K38" s="76" t="s">
        <v>71</v>
      </c>
      <c r="L38" s="20" t="s">
        <v>85</v>
      </c>
      <c r="M38" s="20" t="s">
        <v>26</v>
      </c>
      <c r="N38" s="15" t="s">
        <v>32</v>
      </c>
      <c r="O38" s="82" t="s">
        <v>99</v>
      </c>
      <c r="P38" s="82" t="s">
        <v>99</v>
      </c>
    </row>
    <row r="39" spans="1:16" s="17" customFormat="1" ht="63" x14ac:dyDescent="0.25">
      <c r="A39" s="67">
        <v>5</v>
      </c>
      <c r="B39" s="13" t="s">
        <v>72</v>
      </c>
      <c r="C39" s="82" t="s">
        <v>99</v>
      </c>
      <c r="D39" s="76" t="s">
        <v>99</v>
      </c>
      <c r="E39" s="20" t="s">
        <v>86</v>
      </c>
      <c r="F39" s="20" t="s">
        <v>26</v>
      </c>
      <c r="G39" s="15" t="s">
        <v>33</v>
      </c>
      <c r="H39" s="1" t="s">
        <v>99</v>
      </c>
      <c r="I39" s="1" t="s">
        <v>99</v>
      </c>
      <c r="J39" s="82" t="s">
        <v>99</v>
      </c>
      <c r="K39" s="76" t="s">
        <v>99</v>
      </c>
      <c r="L39" s="20" t="s">
        <v>86</v>
      </c>
      <c r="M39" s="20" t="s">
        <v>26</v>
      </c>
      <c r="N39" s="15" t="s">
        <v>33</v>
      </c>
      <c r="O39" s="1" t="s">
        <v>99</v>
      </c>
      <c r="P39" s="1" t="s">
        <v>99</v>
      </c>
    </row>
    <row r="40" spans="1:16" s="17" customFormat="1" ht="63" hidden="1" x14ac:dyDescent="0.25">
      <c r="A40" s="67" t="s">
        <v>87</v>
      </c>
      <c r="B40" s="13" t="s">
        <v>64</v>
      </c>
      <c r="C40" s="76"/>
      <c r="D40" s="76" t="s">
        <v>99</v>
      </c>
      <c r="E40" s="20"/>
      <c r="F40" s="20" t="s">
        <v>26</v>
      </c>
      <c r="G40" s="15" t="s">
        <v>33</v>
      </c>
      <c r="H40" s="1" t="s">
        <v>99</v>
      </c>
      <c r="I40" s="1" t="s">
        <v>99</v>
      </c>
      <c r="J40" s="76"/>
      <c r="K40" s="76" t="s">
        <v>99</v>
      </c>
      <c r="L40" s="20"/>
      <c r="M40" s="20" t="s">
        <v>26</v>
      </c>
      <c r="N40" s="15" t="s">
        <v>33</v>
      </c>
      <c r="O40" s="1" t="s">
        <v>99</v>
      </c>
      <c r="P40" s="1" t="s">
        <v>99</v>
      </c>
    </row>
    <row r="41" spans="1:16" s="17" customFormat="1" ht="63" hidden="1" x14ac:dyDescent="0.25">
      <c r="A41" s="67" t="s">
        <v>88</v>
      </c>
      <c r="B41" s="13" t="s">
        <v>65</v>
      </c>
      <c r="C41" s="76"/>
      <c r="D41" s="76" t="s">
        <v>99</v>
      </c>
      <c r="E41" s="20"/>
      <c r="F41" s="20" t="s">
        <v>26</v>
      </c>
      <c r="G41" s="15" t="s">
        <v>33</v>
      </c>
      <c r="H41" s="1" t="s">
        <v>99</v>
      </c>
      <c r="I41" s="1" t="s">
        <v>99</v>
      </c>
      <c r="J41" s="76"/>
      <c r="K41" s="76" t="s">
        <v>99</v>
      </c>
      <c r="L41" s="20"/>
      <c r="M41" s="20" t="s">
        <v>26</v>
      </c>
      <c r="N41" s="15" t="s">
        <v>33</v>
      </c>
      <c r="O41" s="1" t="s">
        <v>99</v>
      </c>
      <c r="P41" s="1" t="s">
        <v>99</v>
      </c>
    </row>
    <row r="42" spans="1:16" s="17" customFormat="1" ht="18.75" hidden="1" x14ac:dyDescent="0.25">
      <c r="A42" s="67" t="s">
        <v>1</v>
      </c>
      <c r="B42" s="13" t="s">
        <v>1</v>
      </c>
      <c r="C42" s="76"/>
      <c r="D42" s="76" t="s">
        <v>99</v>
      </c>
      <c r="E42" s="20"/>
      <c r="F42" s="20" t="s">
        <v>26</v>
      </c>
      <c r="G42" s="15" t="s">
        <v>33</v>
      </c>
      <c r="H42" s="1" t="s">
        <v>99</v>
      </c>
      <c r="I42" s="1" t="s">
        <v>99</v>
      </c>
      <c r="J42" s="76"/>
      <c r="K42" s="76" t="s">
        <v>99</v>
      </c>
      <c r="L42" s="20"/>
      <c r="M42" s="20" t="s">
        <v>26</v>
      </c>
      <c r="N42" s="15" t="s">
        <v>33</v>
      </c>
      <c r="O42" s="1" t="s">
        <v>99</v>
      </c>
      <c r="P42" s="1" t="s">
        <v>99</v>
      </c>
    </row>
    <row r="43" spans="1:16" s="17" customFormat="1" ht="18.75" hidden="1" x14ac:dyDescent="0.25">
      <c r="A43" s="67" t="s">
        <v>89</v>
      </c>
      <c r="B43" s="13" t="s">
        <v>62</v>
      </c>
      <c r="C43" s="76"/>
      <c r="D43" s="76" t="s">
        <v>99</v>
      </c>
      <c r="E43" s="20"/>
      <c r="F43" s="20" t="s">
        <v>26</v>
      </c>
      <c r="G43" s="15" t="s">
        <v>33</v>
      </c>
      <c r="H43" s="1" t="s">
        <v>99</v>
      </c>
      <c r="I43" s="1" t="s">
        <v>99</v>
      </c>
      <c r="J43" s="76"/>
      <c r="K43" s="76" t="s">
        <v>99</v>
      </c>
      <c r="L43" s="20"/>
      <c r="M43" s="20" t="s">
        <v>26</v>
      </c>
      <c r="N43" s="15" t="s">
        <v>33</v>
      </c>
      <c r="O43" s="1" t="s">
        <v>99</v>
      </c>
      <c r="P43" s="1" t="s">
        <v>99</v>
      </c>
    </row>
    <row r="44" spans="1:16" s="17" customFormat="1" ht="18.75" hidden="1" x14ac:dyDescent="0.25">
      <c r="A44" s="67" t="s">
        <v>89</v>
      </c>
      <c r="B44" s="13" t="s">
        <v>63</v>
      </c>
      <c r="C44" s="76"/>
      <c r="D44" s="76" t="s">
        <v>99</v>
      </c>
      <c r="E44" s="20"/>
      <c r="F44" s="20" t="s">
        <v>26</v>
      </c>
      <c r="G44" s="15" t="s">
        <v>33</v>
      </c>
      <c r="H44" s="1" t="s">
        <v>99</v>
      </c>
      <c r="I44" s="1" t="s">
        <v>99</v>
      </c>
      <c r="J44" s="76"/>
      <c r="K44" s="76" t="s">
        <v>99</v>
      </c>
      <c r="L44" s="20"/>
      <c r="M44" s="20" t="s">
        <v>26</v>
      </c>
      <c r="N44" s="15" t="s">
        <v>33</v>
      </c>
      <c r="O44" s="1" t="s">
        <v>99</v>
      </c>
      <c r="P44" s="1" t="s">
        <v>99</v>
      </c>
    </row>
    <row r="45" spans="1:16" s="17" customFormat="1" ht="18.75" hidden="1" x14ac:dyDescent="0.25">
      <c r="A45" s="67"/>
      <c r="B45" s="13" t="s">
        <v>1</v>
      </c>
      <c r="C45" s="76"/>
      <c r="D45" s="76" t="s">
        <v>99</v>
      </c>
      <c r="E45" s="20"/>
      <c r="F45" s="20" t="s">
        <v>26</v>
      </c>
      <c r="G45" s="15" t="s">
        <v>33</v>
      </c>
      <c r="H45" s="1" t="s">
        <v>99</v>
      </c>
      <c r="I45" s="1" t="s">
        <v>99</v>
      </c>
      <c r="J45" s="76"/>
      <c r="K45" s="76" t="s">
        <v>99</v>
      </c>
      <c r="L45" s="20"/>
      <c r="M45" s="20" t="s">
        <v>26</v>
      </c>
      <c r="N45" s="15" t="s">
        <v>33</v>
      </c>
      <c r="O45" s="1" t="s">
        <v>99</v>
      </c>
      <c r="P45" s="1" t="s">
        <v>99</v>
      </c>
    </row>
    <row r="46" spans="1:16" s="17" customFormat="1" ht="18.75" hidden="1" x14ac:dyDescent="0.25">
      <c r="A46" s="67" t="s">
        <v>89</v>
      </c>
      <c r="B46" s="13" t="s">
        <v>66</v>
      </c>
      <c r="C46" s="76"/>
      <c r="D46" s="76" t="s">
        <v>99</v>
      </c>
      <c r="E46" s="20"/>
      <c r="F46" s="20" t="s">
        <v>26</v>
      </c>
      <c r="G46" s="15" t="s">
        <v>33</v>
      </c>
      <c r="H46" s="1" t="s">
        <v>99</v>
      </c>
      <c r="I46" s="1" t="s">
        <v>99</v>
      </c>
      <c r="J46" s="76"/>
      <c r="K46" s="76" t="s">
        <v>99</v>
      </c>
      <c r="L46" s="20"/>
      <c r="M46" s="20" t="s">
        <v>26</v>
      </c>
      <c r="N46" s="15" t="s">
        <v>33</v>
      </c>
      <c r="O46" s="1" t="s">
        <v>99</v>
      </c>
      <c r="P46" s="1" t="s">
        <v>99</v>
      </c>
    </row>
    <row r="47" spans="1:16" s="17" customFormat="1" ht="18.75" hidden="1" x14ac:dyDescent="0.25">
      <c r="A47" s="67" t="s">
        <v>89</v>
      </c>
      <c r="B47" s="13" t="s">
        <v>67</v>
      </c>
      <c r="C47" s="76"/>
      <c r="D47" s="76" t="s">
        <v>99</v>
      </c>
      <c r="E47" s="20"/>
      <c r="F47" s="20" t="s">
        <v>26</v>
      </c>
      <c r="G47" s="15" t="s">
        <v>33</v>
      </c>
      <c r="H47" s="1" t="s">
        <v>99</v>
      </c>
      <c r="I47" s="1" t="s">
        <v>99</v>
      </c>
      <c r="J47" s="76"/>
      <c r="K47" s="76" t="s">
        <v>99</v>
      </c>
      <c r="L47" s="20"/>
      <c r="M47" s="20" t="s">
        <v>26</v>
      </c>
      <c r="N47" s="15" t="s">
        <v>33</v>
      </c>
      <c r="O47" s="1" t="s">
        <v>99</v>
      </c>
      <c r="P47" s="1" t="s">
        <v>99</v>
      </c>
    </row>
    <row r="48" spans="1:16" s="17" customFormat="1" ht="18.75" hidden="1" x14ac:dyDescent="0.25">
      <c r="A48" s="67"/>
      <c r="B48" s="13" t="s">
        <v>1</v>
      </c>
      <c r="C48" s="76"/>
      <c r="D48" s="76" t="s">
        <v>99</v>
      </c>
      <c r="E48" s="20"/>
      <c r="F48" s="20" t="s">
        <v>26</v>
      </c>
      <c r="G48" s="15" t="s">
        <v>33</v>
      </c>
      <c r="H48" s="1" t="s">
        <v>99</v>
      </c>
      <c r="I48" s="1" t="s">
        <v>99</v>
      </c>
      <c r="J48" s="76"/>
      <c r="K48" s="76" t="s">
        <v>99</v>
      </c>
      <c r="L48" s="20"/>
      <c r="M48" s="20" t="s">
        <v>26</v>
      </c>
      <c r="N48" s="15" t="s">
        <v>33</v>
      </c>
      <c r="O48" s="1" t="s">
        <v>99</v>
      </c>
      <c r="P48" s="1" t="s">
        <v>99</v>
      </c>
    </row>
    <row r="49" spans="1:16" s="17" customFormat="1" ht="99" hidden="1" customHeight="1" x14ac:dyDescent="0.25">
      <c r="A49" s="67" t="s">
        <v>89</v>
      </c>
      <c r="B49" s="13" t="s">
        <v>93</v>
      </c>
      <c r="C49" s="76"/>
      <c r="D49" s="76" t="s">
        <v>91</v>
      </c>
      <c r="E49" s="20"/>
      <c r="F49" s="20" t="s">
        <v>26</v>
      </c>
      <c r="G49" s="15" t="s">
        <v>33</v>
      </c>
      <c r="H49" s="1" t="s">
        <v>99</v>
      </c>
      <c r="I49" s="1" t="s">
        <v>99</v>
      </c>
      <c r="J49" s="76"/>
      <c r="K49" s="76" t="s">
        <v>91</v>
      </c>
      <c r="L49" s="20"/>
      <c r="M49" s="20" t="s">
        <v>26</v>
      </c>
      <c r="N49" s="15" t="s">
        <v>33</v>
      </c>
      <c r="O49" s="1" t="s">
        <v>99</v>
      </c>
      <c r="P49" s="1" t="s">
        <v>99</v>
      </c>
    </row>
    <row r="50" spans="1:16" s="17" customFormat="1" ht="31.5" hidden="1" x14ac:dyDescent="0.25">
      <c r="A50" s="67" t="s">
        <v>89</v>
      </c>
      <c r="B50" s="13" t="s">
        <v>74</v>
      </c>
      <c r="C50" s="76"/>
      <c r="D50" s="76" t="s">
        <v>90</v>
      </c>
      <c r="E50" s="20"/>
      <c r="F50" s="20" t="s">
        <v>26</v>
      </c>
      <c r="G50" s="15" t="s">
        <v>33</v>
      </c>
      <c r="H50" s="1" t="s">
        <v>99</v>
      </c>
      <c r="I50" s="1" t="s">
        <v>99</v>
      </c>
      <c r="J50" s="76"/>
      <c r="K50" s="76" t="s">
        <v>90</v>
      </c>
      <c r="L50" s="20"/>
      <c r="M50" s="20" t="s">
        <v>26</v>
      </c>
      <c r="N50" s="15" t="s">
        <v>33</v>
      </c>
      <c r="O50" s="1" t="s">
        <v>99</v>
      </c>
      <c r="P50" s="1" t="s">
        <v>99</v>
      </c>
    </row>
    <row r="51" spans="1:16" s="17" customFormat="1" x14ac:dyDescent="0.25">
      <c r="A51" s="67">
        <v>6</v>
      </c>
      <c r="B51" s="13" t="s">
        <v>5</v>
      </c>
      <c r="C51" s="82" t="s">
        <v>99</v>
      </c>
      <c r="D51" s="76" t="s">
        <v>20</v>
      </c>
      <c r="E51" s="76">
        <v>1</v>
      </c>
      <c r="F51" s="76" t="s">
        <v>19</v>
      </c>
      <c r="G51" s="15" t="s">
        <v>34</v>
      </c>
      <c r="H51" s="82" t="s">
        <v>99</v>
      </c>
      <c r="I51" s="82" t="s">
        <v>99</v>
      </c>
      <c r="J51" s="82" t="s">
        <v>99</v>
      </c>
      <c r="K51" s="76" t="s">
        <v>20</v>
      </c>
      <c r="L51" s="76">
        <v>1</v>
      </c>
      <c r="M51" s="76" t="s">
        <v>19</v>
      </c>
      <c r="N51" s="15" t="s">
        <v>34</v>
      </c>
      <c r="O51" s="82" t="s">
        <v>99</v>
      </c>
      <c r="P51" s="82" t="s">
        <v>99</v>
      </c>
    </row>
    <row r="52" spans="1:16" s="17" customFormat="1" x14ac:dyDescent="0.25">
      <c r="A52" s="67">
        <v>7</v>
      </c>
      <c r="B52" s="13" t="s">
        <v>6</v>
      </c>
      <c r="C52" s="82" t="s">
        <v>99</v>
      </c>
      <c r="D52" s="76" t="s">
        <v>16</v>
      </c>
      <c r="E52" s="76">
        <v>1</v>
      </c>
      <c r="F52" s="76" t="s">
        <v>19</v>
      </c>
      <c r="G52" s="15" t="s">
        <v>35</v>
      </c>
      <c r="H52" s="82" t="s">
        <v>99</v>
      </c>
      <c r="I52" s="82" t="s">
        <v>99</v>
      </c>
      <c r="J52" s="82" t="s">
        <v>99</v>
      </c>
      <c r="K52" s="76" t="s">
        <v>16</v>
      </c>
      <c r="L52" s="76">
        <v>1</v>
      </c>
      <c r="M52" s="76" t="s">
        <v>19</v>
      </c>
      <c r="N52" s="15" t="s">
        <v>35</v>
      </c>
      <c r="O52" s="82" t="s">
        <v>99</v>
      </c>
      <c r="P52" s="82" t="s">
        <v>99</v>
      </c>
    </row>
    <row r="53" spans="1:16" s="17" customFormat="1" ht="45.75" customHeight="1" x14ac:dyDescent="0.25">
      <c r="A53" s="67"/>
      <c r="B53" s="52" t="s">
        <v>70</v>
      </c>
      <c r="C53" s="77" t="s">
        <v>99</v>
      </c>
      <c r="D53" s="77" t="s">
        <v>99</v>
      </c>
      <c r="E53" s="77" t="s">
        <v>99</v>
      </c>
      <c r="F53" s="77" t="s">
        <v>99</v>
      </c>
      <c r="G53" s="77" t="s">
        <v>99</v>
      </c>
      <c r="H53" s="77" t="s">
        <v>99</v>
      </c>
      <c r="I53" s="82" t="s">
        <v>99</v>
      </c>
      <c r="J53" s="77" t="s">
        <v>99</v>
      </c>
      <c r="K53" s="77" t="s">
        <v>99</v>
      </c>
      <c r="L53" s="77" t="s">
        <v>99</v>
      </c>
      <c r="M53" s="77" t="s">
        <v>99</v>
      </c>
      <c r="N53" s="77" t="s">
        <v>99</v>
      </c>
      <c r="O53" s="77" t="s">
        <v>99</v>
      </c>
      <c r="P53" s="82" t="s">
        <v>99</v>
      </c>
    </row>
    <row r="54" spans="1:16" s="53" customFormat="1" ht="18.75" customHeight="1" x14ac:dyDescent="0.25">
      <c r="A54" s="172"/>
      <c r="B54" s="172"/>
      <c r="C54" s="172"/>
      <c r="D54" s="172"/>
      <c r="E54" s="172"/>
      <c r="F54" s="172"/>
      <c r="G54" s="172"/>
      <c r="H54" s="78"/>
      <c r="I54" s="35"/>
    </row>
    <row r="55" spans="1:16" s="53" customFormat="1" ht="41.25" customHeight="1" x14ac:dyDescent="0.25">
      <c r="A55" s="172"/>
      <c r="B55" s="172"/>
      <c r="C55" s="172"/>
      <c r="D55" s="172"/>
      <c r="E55" s="172"/>
      <c r="F55" s="172"/>
      <c r="G55" s="172"/>
      <c r="H55" s="78"/>
      <c r="I55" s="35"/>
    </row>
    <row r="56" spans="1:16" s="53" customFormat="1" ht="38.25" customHeight="1" x14ac:dyDescent="0.25">
      <c r="A56" s="172"/>
      <c r="B56" s="172"/>
      <c r="C56" s="172"/>
      <c r="D56" s="172"/>
      <c r="E56" s="172"/>
      <c r="F56" s="172"/>
      <c r="G56" s="172"/>
      <c r="H56" s="81"/>
      <c r="I56" s="35"/>
    </row>
    <row r="57" spans="1:16" s="53" customFormat="1" ht="18.75" customHeight="1" x14ac:dyDescent="0.25">
      <c r="A57" s="173"/>
      <c r="B57" s="173"/>
      <c r="C57" s="173"/>
      <c r="D57" s="173"/>
      <c r="E57" s="173"/>
      <c r="F57" s="173"/>
      <c r="G57" s="173"/>
      <c r="H57" s="78"/>
      <c r="I57" s="35"/>
    </row>
    <row r="58" spans="1:16" s="53" customFormat="1" ht="217.5" customHeight="1" x14ac:dyDescent="0.25">
      <c r="A58" s="168"/>
      <c r="B58" s="171"/>
      <c r="C58" s="171"/>
      <c r="D58" s="171"/>
      <c r="E58" s="171"/>
      <c r="F58" s="171"/>
      <c r="G58" s="171"/>
      <c r="H58" s="78"/>
      <c r="I58" s="35"/>
    </row>
    <row r="59" spans="1:16" ht="53.25" customHeight="1" x14ac:dyDescent="0.25">
      <c r="A59" s="168"/>
      <c r="B59" s="169"/>
      <c r="C59" s="169"/>
      <c r="D59" s="169"/>
      <c r="E59" s="169"/>
      <c r="F59" s="169"/>
      <c r="G59" s="169"/>
    </row>
    <row r="60" spans="1:16" x14ac:dyDescent="0.25">
      <c r="A60" s="170"/>
      <c r="B60" s="170"/>
      <c r="C60" s="170"/>
      <c r="D60" s="170"/>
      <c r="E60" s="170"/>
      <c r="F60" s="170"/>
      <c r="G60" s="170"/>
    </row>
    <row r="61" spans="1:16" x14ac:dyDescent="0.25">
      <c r="B61" s="81"/>
    </row>
    <row r="65" spans="2:2" x14ac:dyDescent="0.25">
      <c r="B65" s="81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9" scale="51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topLeftCell="B1" zoomScaleSheetLayoutView="85" workbookViewId="0">
      <selection activeCell="C4" sqref="C4:I4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s="17" customFormat="1" x14ac:dyDescent="0.25">
      <c r="A1" s="68"/>
      <c r="B1" s="24"/>
      <c r="C1" s="25"/>
      <c r="D1" s="26"/>
      <c r="E1" s="26"/>
      <c r="F1" s="26"/>
      <c r="G1" s="23"/>
      <c r="H1" s="23"/>
      <c r="I1" s="27"/>
      <c r="J1" s="3"/>
      <c r="K1" s="4"/>
      <c r="L1" s="4"/>
    </row>
    <row r="2" spans="1:16" s="17" customFormat="1" x14ac:dyDescent="0.25">
      <c r="A2" s="157" t="s">
        <v>14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</row>
    <row r="3" spans="1:16" s="17" customFormat="1" x14ac:dyDescent="0.25">
      <c r="A3" s="156" t="s">
        <v>0</v>
      </c>
      <c r="B3" s="150" t="s">
        <v>2</v>
      </c>
      <c r="C3" s="152" t="s">
        <v>39</v>
      </c>
      <c r="D3" s="152"/>
      <c r="E3" s="152"/>
      <c r="F3" s="152"/>
      <c r="G3" s="152"/>
      <c r="H3" s="152"/>
      <c r="I3" s="152"/>
      <c r="J3" s="152" t="s">
        <v>40</v>
      </c>
      <c r="K3" s="152"/>
      <c r="L3" s="152"/>
      <c r="M3" s="152"/>
      <c r="N3" s="152"/>
      <c r="O3" s="152"/>
      <c r="P3" s="152"/>
    </row>
    <row r="4" spans="1:16" s="17" customFormat="1" ht="47.25" customHeight="1" x14ac:dyDescent="0.25">
      <c r="A4" s="156"/>
      <c r="B4" s="150"/>
      <c r="C4" s="150" t="s">
        <v>121</v>
      </c>
      <c r="D4" s="150"/>
      <c r="E4" s="150"/>
      <c r="F4" s="150"/>
      <c r="G4" s="150"/>
      <c r="H4" s="150"/>
      <c r="I4" s="150"/>
      <c r="J4" s="150" t="s">
        <v>121</v>
      </c>
      <c r="K4" s="150"/>
      <c r="L4" s="150"/>
      <c r="M4" s="150"/>
      <c r="N4" s="150"/>
      <c r="O4" s="150"/>
      <c r="P4" s="150"/>
    </row>
    <row r="5" spans="1:16" ht="33.75" customHeight="1" x14ac:dyDescent="0.25">
      <c r="A5" s="156"/>
      <c r="B5" s="150"/>
      <c r="C5" s="150" t="s">
        <v>12</v>
      </c>
      <c r="D5" s="150"/>
      <c r="E5" s="150"/>
      <c r="F5" s="150"/>
      <c r="G5" s="150" t="s">
        <v>100</v>
      </c>
      <c r="H5" s="151"/>
      <c r="I5" s="151"/>
      <c r="J5" s="150" t="s">
        <v>12</v>
      </c>
      <c r="K5" s="150"/>
      <c r="L5" s="150"/>
      <c r="M5" s="150"/>
      <c r="N5" s="150" t="s">
        <v>100</v>
      </c>
      <c r="O5" s="151"/>
      <c r="P5" s="151"/>
    </row>
    <row r="6" spans="1:16" s="7" customFormat="1" ht="63" x14ac:dyDescent="0.25">
      <c r="A6" s="156"/>
      <c r="B6" s="150"/>
      <c r="C6" s="76" t="s">
        <v>25</v>
      </c>
      <c r="D6" s="76" t="s">
        <v>8</v>
      </c>
      <c r="E6" s="76" t="s">
        <v>96</v>
      </c>
      <c r="F6" s="76" t="s">
        <v>10</v>
      </c>
      <c r="G6" s="76" t="s">
        <v>13</v>
      </c>
      <c r="H6" s="76" t="s">
        <v>47</v>
      </c>
      <c r="I6" s="11" t="s">
        <v>48</v>
      </c>
      <c r="J6" s="76" t="s">
        <v>25</v>
      </c>
      <c r="K6" s="76" t="s">
        <v>8</v>
      </c>
      <c r="L6" s="76" t="s">
        <v>96</v>
      </c>
      <c r="M6" s="76" t="s">
        <v>10</v>
      </c>
      <c r="N6" s="76" t="s">
        <v>13</v>
      </c>
      <c r="O6" s="76" t="s">
        <v>49</v>
      </c>
      <c r="P6" s="11" t="s">
        <v>48</v>
      </c>
    </row>
    <row r="7" spans="1:16" s="10" customFormat="1" x14ac:dyDescent="0.25">
      <c r="A7" s="75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1">
        <v>9</v>
      </c>
      <c r="J7" s="76">
        <v>10</v>
      </c>
      <c r="K7" s="11">
        <v>11</v>
      </c>
      <c r="L7" s="76">
        <v>12</v>
      </c>
      <c r="M7" s="11">
        <v>13</v>
      </c>
      <c r="N7" s="76">
        <v>14</v>
      </c>
      <c r="O7" s="11">
        <v>15</v>
      </c>
      <c r="P7" s="76">
        <v>16</v>
      </c>
    </row>
    <row r="8" spans="1:16" s="17" customFormat="1" ht="31.5" x14ac:dyDescent="0.25">
      <c r="A8" s="75">
        <v>1</v>
      </c>
      <c r="B8" s="12" t="s">
        <v>38</v>
      </c>
      <c r="C8" s="76" t="s">
        <v>99</v>
      </c>
      <c r="D8" s="76" t="s">
        <v>99</v>
      </c>
      <c r="E8" s="76" t="s">
        <v>99</v>
      </c>
      <c r="F8" s="76" t="s">
        <v>99</v>
      </c>
      <c r="G8" s="76" t="s">
        <v>99</v>
      </c>
      <c r="H8" s="76" t="s">
        <v>99</v>
      </c>
      <c r="I8" s="76" t="s">
        <v>99</v>
      </c>
      <c r="J8" s="76" t="s">
        <v>99</v>
      </c>
      <c r="K8" s="76" t="s">
        <v>99</v>
      </c>
      <c r="L8" s="76" t="s">
        <v>99</v>
      </c>
      <c r="M8" s="76" t="s">
        <v>99</v>
      </c>
      <c r="N8" s="76" t="s">
        <v>99</v>
      </c>
      <c r="O8" s="76" t="s">
        <v>99</v>
      </c>
      <c r="P8" s="76" t="s">
        <v>99</v>
      </c>
    </row>
    <row r="9" spans="1:16" s="17" customFormat="1" ht="63" hidden="1" x14ac:dyDescent="0.25">
      <c r="A9" s="75" t="s">
        <v>75</v>
      </c>
      <c r="B9" s="13" t="s">
        <v>64</v>
      </c>
      <c r="C9" s="76"/>
      <c r="D9" s="76" t="s">
        <v>23</v>
      </c>
      <c r="E9" s="76"/>
      <c r="F9" s="76" t="s">
        <v>61</v>
      </c>
      <c r="G9" s="14" t="s">
        <v>29</v>
      </c>
      <c r="H9" s="19"/>
      <c r="I9" s="9"/>
      <c r="J9" s="76"/>
      <c r="K9" s="76" t="s">
        <v>23</v>
      </c>
      <c r="L9" s="76"/>
      <c r="M9" s="76" t="s">
        <v>61</v>
      </c>
      <c r="N9" s="14" t="s">
        <v>29</v>
      </c>
      <c r="O9" s="19"/>
      <c r="P9" s="9"/>
    </row>
    <row r="10" spans="1:16" s="17" customFormat="1" ht="63" hidden="1" x14ac:dyDescent="0.25">
      <c r="A10" s="75" t="s">
        <v>76</v>
      </c>
      <c r="B10" s="13" t="s">
        <v>65</v>
      </c>
      <c r="C10" s="76"/>
      <c r="D10" s="76" t="s">
        <v>23</v>
      </c>
      <c r="E10" s="76"/>
      <c r="F10" s="76" t="s">
        <v>61</v>
      </c>
      <c r="G10" s="14" t="s">
        <v>29</v>
      </c>
      <c r="H10" s="19"/>
      <c r="I10" s="9"/>
      <c r="J10" s="76"/>
      <c r="K10" s="76" t="s">
        <v>23</v>
      </c>
      <c r="L10" s="76"/>
      <c r="M10" s="76" t="s">
        <v>61</v>
      </c>
      <c r="N10" s="14" t="s">
        <v>29</v>
      </c>
      <c r="O10" s="19"/>
      <c r="P10" s="9"/>
    </row>
    <row r="11" spans="1:16" s="17" customFormat="1" hidden="1" x14ac:dyDescent="0.25">
      <c r="A11" s="75" t="s">
        <v>1</v>
      </c>
      <c r="B11" s="13" t="s">
        <v>1</v>
      </c>
      <c r="C11" s="76"/>
      <c r="D11" s="76"/>
      <c r="E11" s="76"/>
      <c r="F11" s="76"/>
      <c r="G11" s="14"/>
      <c r="H11" s="19"/>
      <c r="I11" s="9"/>
      <c r="J11" s="76"/>
      <c r="K11" s="76"/>
      <c r="L11" s="76"/>
      <c r="M11" s="76"/>
      <c r="N11" s="14"/>
      <c r="O11" s="19"/>
      <c r="P11" s="9"/>
    </row>
    <row r="12" spans="1:16" s="17" customFormat="1" ht="47.25" x14ac:dyDescent="0.25">
      <c r="A12" s="67">
        <v>2</v>
      </c>
      <c r="B12" s="12" t="s">
        <v>24</v>
      </c>
      <c r="C12" s="76" t="s">
        <v>99</v>
      </c>
      <c r="D12" s="76" t="s">
        <v>99</v>
      </c>
      <c r="E12" s="76" t="s">
        <v>99</v>
      </c>
      <c r="F12" s="76" t="s">
        <v>99</v>
      </c>
      <c r="G12" s="76" t="s">
        <v>99</v>
      </c>
      <c r="H12" s="76" t="s">
        <v>99</v>
      </c>
      <c r="I12" s="76" t="s">
        <v>99</v>
      </c>
      <c r="J12" s="76" t="s">
        <v>99</v>
      </c>
      <c r="K12" s="76" t="s">
        <v>99</v>
      </c>
      <c r="L12" s="76" t="s">
        <v>99</v>
      </c>
      <c r="M12" s="76" t="s">
        <v>99</v>
      </c>
      <c r="N12" s="76" t="s">
        <v>99</v>
      </c>
      <c r="O12" s="76" t="s">
        <v>99</v>
      </c>
      <c r="P12" s="76" t="s">
        <v>99</v>
      </c>
    </row>
    <row r="13" spans="1:16" s="17" customFormat="1" ht="52.5" hidden="1" customHeight="1" x14ac:dyDescent="0.25">
      <c r="A13" s="67" t="s">
        <v>77</v>
      </c>
      <c r="B13" s="13" t="s">
        <v>62</v>
      </c>
      <c r="C13" s="76"/>
      <c r="D13" s="80" t="s">
        <v>109</v>
      </c>
      <c r="E13" s="76"/>
      <c r="F13" s="76" t="s">
        <v>61</v>
      </c>
      <c r="G13" s="14" t="s">
        <v>28</v>
      </c>
      <c r="H13" s="19"/>
      <c r="I13" s="16"/>
      <c r="J13" s="76"/>
      <c r="K13" s="80" t="s">
        <v>109</v>
      </c>
      <c r="L13" s="76"/>
      <c r="M13" s="76" t="s">
        <v>61</v>
      </c>
      <c r="N13" s="14" t="s">
        <v>28</v>
      </c>
      <c r="O13" s="19"/>
      <c r="P13" s="16"/>
    </row>
    <row r="14" spans="1:16" s="17" customFormat="1" ht="48.75" hidden="1" customHeight="1" x14ac:dyDescent="0.25">
      <c r="A14" s="67" t="s">
        <v>78</v>
      </c>
      <c r="B14" s="13" t="s">
        <v>63</v>
      </c>
      <c r="C14" s="76"/>
      <c r="D14" s="80" t="s">
        <v>109</v>
      </c>
      <c r="E14" s="76"/>
      <c r="F14" s="76" t="s">
        <v>61</v>
      </c>
      <c r="G14" s="14" t="s">
        <v>28</v>
      </c>
      <c r="H14" s="19"/>
      <c r="I14" s="16"/>
      <c r="J14" s="76"/>
      <c r="K14" s="80" t="s">
        <v>109</v>
      </c>
      <c r="L14" s="76"/>
      <c r="M14" s="76" t="s">
        <v>61</v>
      </c>
      <c r="N14" s="14" t="s">
        <v>28</v>
      </c>
      <c r="O14" s="19"/>
      <c r="P14" s="16"/>
    </row>
    <row r="15" spans="1:16" s="17" customFormat="1" hidden="1" x14ac:dyDescent="0.25">
      <c r="A15" s="67" t="s">
        <v>1</v>
      </c>
      <c r="B15" s="13" t="s">
        <v>1</v>
      </c>
      <c r="C15" s="76"/>
      <c r="D15" s="80"/>
      <c r="E15" s="76"/>
      <c r="F15" s="76"/>
      <c r="G15" s="14"/>
      <c r="H15" s="19"/>
      <c r="I15" s="16"/>
      <c r="J15" s="76"/>
      <c r="K15" s="80"/>
      <c r="L15" s="76"/>
      <c r="M15" s="76"/>
      <c r="N15" s="14"/>
      <c r="O15" s="19"/>
      <c r="P15" s="16"/>
    </row>
    <row r="16" spans="1:16" s="17" customFormat="1" x14ac:dyDescent="0.25">
      <c r="A16" s="67" t="s">
        <v>120</v>
      </c>
      <c r="B16" s="13" t="s">
        <v>112</v>
      </c>
      <c r="C16" s="82" t="s">
        <v>99</v>
      </c>
      <c r="D16" s="82" t="s">
        <v>99</v>
      </c>
      <c r="E16" s="82" t="s">
        <v>99</v>
      </c>
      <c r="F16" s="82" t="s">
        <v>99</v>
      </c>
      <c r="G16" s="82" t="s">
        <v>99</v>
      </c>
      <c r="H16" s="82" t="s">
        <v>99</v>
      </c>
      <c r="I16" s="82" t="s">
        <v>99</v>
      </c>
      <c r="J16" s="82" t="s">
        <v>99</v>
      </c>
      <c r="K16" s="82" t="s">
        <v>99</v>
      </c>
      <c r="L16" s="82" t="s">
        <v>99</v>
      </c>
      <c r="M16" s="82" t="s">
        <v>99</v>
      </c>
      <c r="N16" s="82" t="s">
        <v>99</v>
      </c>
      <c r="O16" s="82" t="s">
        <v>99</v>
      </c>
      <c r="P16" s="82" t="s">
        <v>99</v>
      </c>
    </row>
    <row r="17" spans="1:16" s="17" customFormat="1" ht="31.5" hidden="1" x14ac:dyDescent="0.25">
      <c r="A17" s="67" t="s">
        <v>81</v>
      </c>
      <c r="B17" s="13" t="s">
        <v>66</v>
      </c>
      <c r="C17" s="76"/>
      <c r="D17" s="76" t="s">
        <v>27</v>
      </c>
      <c r="E17" s="76"/>
      <c r="F17" s="76" t="s">
        <v>19</v>
      </c>
      <c r="G17" s="15" t="s">
        <v>30</v>
      </c>
      <c r="H17" s="19"/>
      <c r="I17" s="16"/>
      <c r="J17" s="76"/>
      <c r="K17" s="76" t="s">
        <v>27</v>
      </c>
      <c r="L17" s="76"/>
      <c r="M17" s="76" t="s">
        <v>19</v>
      </c>
      <c r="N17" s="15" t="s">
        <v>30</v>
      </c>
      <c r="O17" s="19"/>
      <c r="P17" s="16"/>
    </row>
    <row r="18" spans="1:16" s="17" customFormat="1" ht="31.5" hidden="1" x14ac:dyDescent="0.25">
      <c r="A18" s="67" t="s">
        <v>82</v>
      </c>
      <c r="B18" s="13" t="s">
        <v>67</v>
      </c>
      <c r="C18" s="76"/>
      <c r="D18" s="76" t="s">
        <v>27</v>
      </c>
      <c r="E18" s="76"/>
      <c r="F18" s="76" t="s">
        <v>19</v>
      </c>
      <c r="G18" s="15" t="s">
        <v>30</v>
      </c>
      <c r="H18" s="19"/>
      <c r="I18" s="16"/>
      <c r="J18" s="76"/>
      <c r="K18" s="76" t="s">
        <v>27</v>
      </c>
      <c r="L18" s="76"/>
      <c r="M18" s="76" t="s">
        <v>19</v>
      </c>
      <c r="N18" s="15" t="s">
        <v>30</v>
      </c>
      <c r="O18" s="19"/>
      <c r="P18" s="16"/>
    </row>
    <row r="19" spans="1:16" s="17" customFormat="1" hidden="1" x14ac:dyDescent="0.25">
      <c r="A19" s="67" t="s">
        <v>1</v>
      </c>
      <c r="B19" s="13" t="s">
        <v>1</v>
      </c>
      <c r="C19" s="76"/>
      <c r="D19" s="76"/>
      <c r="E19" s="76"/>
      <c r="F19" s="76"/>
      <c r="G19" s="15"/>
      <c r="H19" s="19"/>
      <c r="I19" s="16"/>
      <c r="J19" s="76"/>
      <c r="K19" s="76"/>
      <c r="L19" s="76"/>
      <c r="M19" s="76"/>
      <c r="N19" s="15"/>
      <c r="O19" s="19"/>
      <c r="P19" s="16"/>
    </row>
    <row r="20" spans="1:16" s="17" customFormat="1" hidden="1" x14ac:dyDescent="0.25">
      <c r="A20" s="67" t="s">
        <v>80</v>
      </c>
      <c r="B20" s="13" t="s">
        <v>113</v>
      </c>
      <c r="C20" s="76"/>
      <c r="D20" s="76"/>
      <c r="E20" s="76"/>
      <c r="F20" s="76"/>
      <c r="G20" s="15"/>
      <c r="H20" s="19"/>
      <c r="I20" s="16"/>
      <c r="J20" s="76"/>
      <c r="K20" s="76"/>
      <c r="L20" s="76"/>
      <c r="M20" s="76"/>
      <c r="N20" s="15"/>
      <c r="O20" s="19"/>
      <c r="P20" s="16"/>
    </row>
    <row r="21" spans="1:16" s="17" customFormat="1" ht="31.5" hidden="1" x14ac:dyDescent="0.25">
      <c r="A21" s="67" t="s">
        <v>83</v>
      </c>
      <c r="B21" s="13" t="s">
        <v>68</v>
      </c>
      <c r="C21" s="18"/>
      <c r="D21" s="76" t="s">
        <v>110</v>
      </c>
      <c r="E21" s="19"/>
      <c r="F21" s="76" t="s">
        <v>11</v>
      </c>
      <c r="G21" s="15" t="s">
        <v>31</v>
      </c>
      <c r="H21" s="19"/>
      <c r="I21" s="16"/>
      <c r="J21" s="18"/>
      <c r="K21" s="76" t="s">
        <v>110</v>
      </c>
      <c r="L21" s="19"/>
      <c r="M21" s="76" t="s">
        <v>11</v>
      </c>
      <c r="N21" s="15" t="s">
        <v>31</v>
      </c>
      <c r="O21" s="19"/>
      <c r="P21" s="16"/>
    </row>
    <row r="22" spans="1:16" s="17" customFormat="1" ht="31.5" hidden="1" x14ac:dyDescent="0.25">
      <c r="A22" s="67" t="s">
        <v>84</v>
      </c>
      <c r="B22" s="13" t="s">
        <v>69</v>
      </c>
      <c r="C22" s="18"/>
      <c r="D22" s="76" t="s">
        <v>110</v>
      </c>
      <c r="E22" s="19"/>
      <c r="F22" s="76" t="s">
        <v>11</v>
      </c>
      <c r="G22" s="15" t="s">
        <v>31</v>
      </c>
      <c r="H22" s="19"/>
      <c r="I22" s="16"/>
      <c r="J22" s="18"/>
      <c r="K22" s="76" t="s">
        <v>110</v>
      </c>
      <c r="L22" s="19"/>
      <c r="M22" s="76" t="s">
        <v>11</v>
      </c>
      <c r="N22" s="15" t="s">
        <v>31</v>
      </c>
      <c r="O22" s="19"/>
      <c r="P22" s="16"/>
    </row>
    <row r="23" spans="1:16" s="17" customFormat="1" hidden="1" x14ac:dyDescent="0.25">
      <c r="A23" s="67" t="s">
        <v>1</v>
      </c>
      <c r="B23" s="13" t="s">
        <v>1</v>
      </c>
      <c r="C23" s="18"/>
      <c r="D23" s="76"/>
      <c r="E23" s="19"/>
      <c r="F23" s="76"/>
      <c r="G23" s="15"/>
      <c r="H23" s="19"/>
      <c r="I23" s="16"/>
      <c r="J23" s="18"/>
      <c r="K23" s="76"/>
      <c r="L23" s="19"/>
      <c r="M23" s="76"/>
      <c r="N23" s="15"/>
      <c r="O23" s="19"/>
      <c r="P23" s="16"/>
    </row>
    <row r="24" spans="1:16" s="17" customFormat="1" ht="47.25" x14ac:dyDescent="0.25">
      <c r="A24" s="67">
        <v>4</v>
      </c>
      <c r="B24" s="13" t="s">
        <v>4</v>
      </c>
      <c r="C24" s="82" t="s">
        <v>99</v>
      </c>
      <c r="D24" s="76" t="s">
        <v>71</v>
      </c>
      <c r="E24" s="20" t="s">
        <v>85</v>
      </c>
      <c r="F24" s="20" t="s">
        <v>26</v>
      </c>
      <c r="G24" s="15" t="s">
        <v>32</v>
      </c>
      <c r="H24" s="82" t="s">
        <v>99</v>
      </c>
      <c r="I24" s="82" t="s">
        <v>99</v>
      </c>
      <c r="J24" s="82" t="s">
        <v>99</v>
      </c>
      <c r="K24" s="76" t="s">
        <v>71</v>
      </c>
      <c r="L24" s="20" t="s">
        <v>85</v>
      </c>
      <c r="M24" s="20" t="s">
        <v>26</v>
      </c>
      <c r="N24" s="15" t="s">
        <v>32</v>
      </c>
      <c r="O24" s="82" t="s">
        <v>99</v>
      </c>
      <c r="P24" s="82" t="s">
        <v>99</v>
      </c>
    </row>
    <row r="25" spans="1:16" s="17" customFormat="1" ht="47.25" x14ac:dyDescent="0.25">
      <c r="A25" s="67">
        <v>5</v>
      </c>
      <c r="B25" s="13" t="s">
        <v>15</v>
      </c>
      <c r="C25" s="82" t="s">
        <v>99</v>
      </c>
      <c r="D25" s="76" t="s">
        <v>99</v>
      </c>
      <c r="E25" s="20" t="s">
        <v>86</v>
      </c>
      <c r="F25" s="20" t="s">
        <v>26</v>
      </c>
      <c r="G25" s="14" t="s">
        <v>33</v>
      </c>
      <c r="H25" s="16" t="s">
        <v>99</v>
      </c>
      <c r="I25" s="16" t="s">
        <v>99</v>
      </c>
      <c r="J25" s="82" t="s">
        <v>99</v>
      </c>
      <c r="K25" s="76" t="s">
        <v>99</v>
      </c>
      <c r="L25" s="20" t="s">
        <v>86</v>
      </c>
      <c r="M25" s="20" t="s">
        <v>26</v>
      </c>
      <c r="N25" s="14" t="s">
        <v>33</v>
      </c>
      <c r="O25" s="16" t="s">
        <v>99</v>
      </c>
      <c r="P25" s="16" t="s">
        <v>99</v>
      </c>
    </row>
    <row r="26" spans="1:16" s="17" customFormat="1" ht="63" hidden="1" x14ac:dyDescent="0.25">
      <c r="A26" s="67" t="s">
        <v>87</v>
      </c>
      <c r="B26" s="13" t="s">
        <v>64</v>
      </c>
      <c r="C26" s="76"/>
      <c r="D26" s="76" t="s">
        <v>99</v>
      </c>
      <c r="E26" s="20"/>
      <c r="F26" s="20" t="s">
        <v>26</v>
      </c>
      <c r="G26" s="15" t="s">
        <v>33</v>
      </c>
      <c r="H26" s="16" t="s">
        <v>99</v>
      </c>
      <c r="I26" s="16" t="s">
        <v>99</v>
      </c>
      <c r="J26" s="76"/>
      <c r="K26" s="76" t="s">
        <v>99</v>
      </c>
      <c r="L26" s="20"/>
      <c r="M26" s="20" t="s">
        <v>26</v>
      </c>
      <c r="N26" s="15" t="s">
        <v>33</v>
      </c>
      <c r="O26" s="16" t="s">
        <v>99</v>
      </c>
      <c r="P26" s="16" t="s">
        <v>99</v>
      </c>
    </row>
    <row r="27" spans="1:16" s="17" customFormat="1" ht="63" hidden="1" x14ac:dyDescent="0.25">
      <c r="A27" s="67" t="s">
        <v>88</v>
      </c>
      <c r="B27" s="13" t="s">
        <v>65</v>
      </c>
      <c r="C27" s="76"/>
      <c r="D27" s="76" t="s">
        <v>99</v>
      </c>
      <c r="E27" s="20"/>
      <c r="F27" s="20" t="s">
        <v>26</v>
      </c>
      <c r="G27" s="15" t="s">
        <v>33</v>
      </c>
      <c r="H27" s="16" t="s">
        <v>99</v>
      </c>
      <c r="I27" s="16" t="s">
        <v>99</v>
      </c>
      <c r="J27" s="76"/>
      <c r="K27" s="76" t="s">
        <v>99</v>
      </c>
      <c r="L27" s="20"/>
      <c r="M27" s="20" t="s">
        <v>26</v>
      </c>
      <c r="N27" s="15" t="s">
        <v>33</v>
      </c>
      <c r="O27" s="16" t="s">
        <v>99</v>
      </c>
      <c r="P27" s="16" t="s">
        <v>99</v>
      </c>
    </row>
    <row r="28" spans="1:16" s="17" customFormat="1" ht="18.75" hidden="1" x14ac:dyDescent="0.25">
      <c r="A28" s="67" t="s">
        <v>1</v>
      </c>
      <c r="B28" s="13" t="s">
        <v>1</v>
      </c>
      <c r="C28" s="76"/>
      <c r="D28" s="76" t="s">
        <v>99</v>
      </c>
      <c r="E28" s="20"/>
      <c r="F28" s="20" t="s">
        <v>26</v>
      </c>
      <c r="G28" s="15" t="s">
        <v>33</v>
      </c>
      <c r="H28" s="16" t="s">
        <v>99</v>
      </c>
      <c r="I28" s="16" t="s">
        <v>99</v>
      </c>
      <c r="J28" s="76"/>
      <c r="K28" s="76" t="s">
        <v>99</v>
      </c>
      <c r="L28" s="20"/>
      <c r="M28" s="20" t="s">
        <v>26</v>
      </c>
      <c r="N28" s="15" t="s">
        <v>33</v>
      </c>
      <c r="O28" s="16" t="s">
        <v>99</v>
      </c>
      <c r="P28" s="16" t="s">
        <v>99</v>
      </c>
    </row>
    <row r="29" spans="1:16" s="17" customFormat="1" ht="18.75" hidden="1" x14ac:dyDescent="0.25">
      <c r="A29" s="67" t="s">
        <v>89</v>
      </c>
      <c r="B29" s="13" t="s">
        <v>62</v>
      </c>
      <c r="C29" s="76"/>
      <c r="D29" s="76" t="s">
        <v>99</v>
      </c>
      <c r="E29" s="20"/>
      <c r="F29" s="20" t="s">
        <v>26</v>
      </c>
      <c r="G29" s="15" t="s">
        <v>33</v>
      </c>
      <c r="H29" s="16" t="s">
        <v>99</v>
      </c>
      <c r="I29" s="16" t="s">
        <v>99</v>
      </c>
      <c r="J29" s="76"/>
      <c r="K29" s="76" t="s">
        <v>99</v>
      </c>
      <c r="L29" s="20"/>
      <c r="M29" s="20" t="s">
        <v>26</v>
      </c>
      <c r="N29" s="15" t="s">
        <v>33</v>
      </c>
      <c r="O29" s="16" t="s">
        <v>99</v>
      </c>
      <c r="P29" s="16" t="s">
        <v>99</v>
      </c>
    </row>
    <row r="30" spans="1:16" s="17" customFormat="1" ht="18.75" hidden="1" x14ac:dyDescent="0.25">
      <c r="A30" s="67" t="s">
        <v>89</v>
      </c>
      <c r="B30" s="13" t="s">
        <v>63</v>
      </c>
      <c r="C30" s="76"/>
      <c r="D30" s="76" t="s">
        <v>99</v>
      </c>
      <c r="E30" s="20"/>
      <c r="F30" s="20" t="s">
        <v>26</v>
      </c>
      <c r="G30" s="15" t="s">
        <v>33</v>
      </c>
      <c r="H30" s="16" t="s">
        <v>99</v>
      </c>
      <c r="I30" s="16" t="s">
        <v>99</v>
      </c>
      <c r="J30" s="76"/>
      <c r="K30" s="76" t="s">
        <v>99</v>
      </c>
      <c r="L30" s="20"/>
      <c r="M30" s="20" t="s">
        <v>26</v>
      </c>
      <c r="N30" s="15" t="s">
        <v>33</v>
      </c>
      <c r="O30" s="16" t="s">
        <v>99</v>
      </c>
      <c r="P30" s="16" t="s">
        <v>99</v>
      </c>
    </row>
    <row r="31" spans="1:16" s="17" customFormat="1" ht="18.75" hidden="1" x14ac:dyDescent="0.25">
      <c r="A31" s="67"/>
      <c r="B31" s="13" t="s">
        <v>1</v>
      </c>
      <c r="C31" s="76"/>
      <c r="D31" s="76" t="s">
        <v>99</v>
      </c>
      <c r="E31" s="20"/>
      <c r="F31" s="20" t="s">
        <v>26</v>
      </c>
      <c r="G31" s="15" t="s">
        <v>33</v>
      </c>
      <c r="H31" s="16" t="s">
        <v>99</v>
      </c>
      <c r="I31" s="16" t="s">
        <v>99</v>
      </c>
      <c r="J31" s="76"/>
      <c r="K31" s="76" t="s">
        <v>99</v>
      </c>
      <c r="L31" s="20"/>
      <c r="M31" s="20" t="s">
        <v>26</v>
      </c>
      <c r="N31" s="15" t="s">
        <v>33</v>
      </c>
      <c r="O31" s="16" t="s">
        <v>99</v>
      </c>
      <c r="P31" s="16" t="s">
        <v>99</v>
      </c>
    </row>
    <row r="32" spans="1:16" s="17" customFormat="1" ht="18.75" hidden="1" x14ac:dyDescent="0.25">
      <c r="A32" s="67" t="s">
        <v>89</v>
      </c>
      <c r="B32" s="13" t="s">
        <v>66</v>
      </c>
      <c r="C32" s="76"/>
      <c r="D32" s="76" t="s">
        <v>99</v>
      </c>
      <c r="E32" s="20"/>
      <c r="F32" s="20" t="s">
        <v>26</v>
      </c>
      <c r="G32" s="15" t="s">
        <v>33</v>
      </c>
      <c r="H32" s="16" t="s">
        <v>99</v>
      </c>
      <c r="I32" s="16" t="s">
        <v>99</v>
      </c>
      <c r="J32" s="76"/>
      <c r="K32" s="76" t="s">
        <v>99</v>
      </c>
      <c r="L32" s="20"/>
      <c r="M32" s="20" t="s">
        <v>26</v>
      </c>
      <c r="N32" s="15" t="s">
        <v>33</v>
      </c>
      <c r="O32" s="16" t="s">
        <v>99</v>
      </c>
      <c r="P32" s="16" t="s">
        <v>99</v>
      </c>
    </row>
    <row r="33" spans="1:16" s="17" customFormat="1" ht="18.75" hidden="1" x14ac:dyDescent="0.25">
      <c r="A33" s="67" t="s">
        <v>89</v>
      </c>
      <c r="B33" s="13" t="s">
        <v>67</v>
      </c>
      <c r="C33" s="76"/>
      <c r="D33" s="76" t="s">
        <v>99</v>
      </c>
      <c r="E33" s="20"/>
      <c r="F33" s="20" t="s">
        <v>26</v>
      </c>
      <c r="G33" s="15" t="s">
        <v>33</v>
      </c>
      <c r="H33" s="16" t="s">
        <v>99</v>
      </c>
      <c r="I33" s="16" t="s">
        <v>99</v>
      </c>
      <c r="J33" s="76"/>
      <c r="K33" s="76" t="s">
        <v>99</v>
      </c>
      <c r="L33" s="20"/>
      <c r="M33" s="20" t="s">
        <v>26</v>
      </c>
      <c r="N33" s="15" t="s">
        <v>33</v>
      </c>
      <c r="O33" s="16" t="s">
        <v>99</v>
      </c>
      <c r="P33" s="16" t="s">
        <v>99</v>
      </c>
    </row>
    <row r="34" spans="1:16" s="17" customFormat="1" ht="18.75" hidden="1" x14ac:dyDescent="0.25">
      <c r="A34" s="67"/>
      <c r="B34" s="13" t="s">
        <v>1</v>
      </c>
      <c r="C34" s="76"/>
      <c r="D34" s="76" t="s">
        <v>99</v>
      </c>
      <c r="E34" s="20"/>
      <c r="F34" s="20" t="s">
        <v>26</v>
      </c>
      <c r="G34" s="15" t="s">
        <v>33</v>
      </c>
      <c r="H34" s="16" t="s">
        <v>99</v>
      </c>
      <c r="I34" s="16" t="s">
        <v>99</v>
      </c>
      <c r="J34" s="76"/>
      <c r="K34" s="76" t="s">
        <v>99</v>
      </c>
      <c r="L34" s="20"/>
      <c r="M34" s="20" t="s">
        <v>26</v>
      </c>
      <c r="N34" s="15" t="s">
        <v>33</v>
      </c>
      <c r="O34" s="16" t="s">
        <v>99</v>
      </c>
      <c r="P34" s="16" t="s">
        <v>99</v>
      </c>
    </row>
    <row r="35" spans="1:16" s="17" customFormat="1" x14ac:dyDescent="0.25">
      <c r="A35" s="67">
        <v>6</v>
      </c>
      <c r="B35" s="13" t="s">
        <v>17</v>
      </c>
      <c r="C35" s="82" t="s">
        <v>99</v>
      </c>
      <c r="D35" s="82" t="s">
        <v>99</v>
      </c>
      <c r="E35" s="82" t="s">
        <v>99</v>
      </c>
      <c r="F35" s="82" t="s">
        <v>99</v>
      </c>
      <c r="G35" s="82" t="s">
        <v>99</v>
      </c>
      <c r="H35" s="82" t="s">
        <v>99</v>
      </c>
      <c r="I35" s="82" t="s">
        <v>99</v>
      </c>
      <c r="J35" s="82" t="s">
        <v>99</v>
      </c>
      <c r="K35" s="82" t="s">
        <v>99</v>
      </c>
      <c r="L35" s="82" t="s">
        <v>99</v>
      </c>
      <c r="M35" s="82" t="s">
        <v>99</v>
      </c>
      <c r="N35" s="82" t="s">
        <v>99</v>
      </c>
      <c r="O35" s="82" t="s">
        <v>99</v>
      </c>
      <c r="P35" s="82" t="s">
        <v>99</v>
      </c>
    </row>
    <row r="36" spans="1:16" s="17" customFormat="1" ht="63" hidden="1" x14ac:dyDescent="0.25">
      <c r="A36" s="67" t="s">
        <v>94</v>
      </c>
      <c r="B36" s="13" t="s">
        <v>64</v>
      </c>
      <c r="C36" s="76"/>
      <c r="D36" s="76"/>
      <c r="E36" s="1">
        <v>1</v>
      </c>
      <c r="F36" s="76" t="s">
        <v>19</v>
      </c>
      <c r="G36" s="14" t="s">
        <v>36</v>
      </c>
      <c r="H36" s="19"/>
      <c r="I36" s="16"/>
      <c r="J36" s="76"/>
      <c r="K36" s="76"/>
      <c r="L36" s="1">
        <v>1</v>
      </c>
      <c r="M36" s="76" t="s">
        <v>19</v>
      </c>
      <c r="N36" s="14" t="s">
        <v>36</v>
      </c>
      <c r="O36" s="19"/>
      <c r="P36" s="16"/>
    </row>
    <row r="37" spans="1:16" s="17" customFormat="1" ht="63" hidden="1" x14ac:dyDescent="0.25">
      <c r="A37" s="67" t="s">
        <v>95</v>
      </c>
      <c r="B37" s="13" t="s">
        <v>65</v>
      </c>
      <c r="C37" s="76"/>
      <c r="D37" s="76"/>
      <c r="E37" s="1">
        <v>1</v>
      </c>
      <c r="F37" s="76" t="s">
        <v>19</v>
      </c>
      <c r="G37" s="14" t="s">
        <v>36</v>
      </c>
      <c r="H37" s="19"/>
      <c r="I37" s="16"/>
      <c r="J37" s="76"/>
      <c r="K37" s="76"/>
      <c r="L37" s="1">
        <v>1</v>
      </c>
      <c r="M37" s="76" t="s">
        <v>19</v>
      </c>
      <c r="N37" s="14" t="s">
        <v>36</v>
      </c>
      <c r="O37" s="19"/>
      <c r="P37" s="16"/>
    </row>
    <row r="38" spans="1:16" s="17" customFormat="1" hidden="1" x14ac:dyDescent="0.25">
      <c r="A38" s="67" t="s">
        <v>1</v>
      </c>
      <c r="B38" s="13" t="s">
        <v>1</v>
      </c>
      <c r="C38" s="76"/>
      <c r="D38" s="76"/>
      <c r="E38" s="1" t="s">
        <v>1</v>
      </c>
      <c r="F38" s="76" t="s">
        <v>19</v>
      </c>
      <c r="G38" s="14" t="s">
        <v>36</v>
      </c>
      <c r="H38" s="19"/>
      <c r="I38" s="16"/>
      <c r="J38" s="76"/>
      <c r="K38" s="76"/>
      <c r="L38" s="1" t="s">
        <v>1</v>
      </c>
      <c r="M38" s="76" t="s">
        <v>19</v>
      </c>
      <c r="N38" s="14" t="s">
        <v>36</v>
      </c>
      <c r="O38" s="19"/>
      <c r="P38" s="16"/>
    </row>
    <row r="39" spans="1:16" s="17" customFormat="1" hidden="1" x14ac:dyDescent="0.25">
      <c r="A39" s="67" t="s">
        <v>97</v>
      </c>
      <c r="B39" s="13" t="s">
        <v>62</v>
      </c>
      <c r="C39" s="76"/>
      <c r="D39" s="76"/>
      <c r="E39" s="1">
        <v>1</v>
      </c>
      <c r="F39" s="76" t="s">
        <v>19</v>
      </c>
      <c r="G39" s="14" t="s">
        <v>36</v>
      </c>
      <c r="H39" s="19"/>
      <c r="I39" s="16"/>
      <c r="J39" s="76"/>
      <c r="K39" s="76"/>
      <c r="L39" s="1">
        <v>1</v>
      </c>
      <c r="M39" s="76" t="s">
        <v>19</v>
      </c>
      <c r="N39" s="14" t="s">
        <v>36</v>
      </c>
      <c r="O39" s="19"/>
      <c r="P39" s="16"/>
    </row>
    <row r="40" spans="1:16" s="17" customFormat="1" hidden="1" x14ac:dyDescent="0.25">
      <c r="A40" s="67" t="s">
        <v>97</v>
      </c>
      <c r="B40" s="13" t="s">
        <v>63</v>
      </c>
      <c r="C40" s="76"/>
      <c r="D40" s="76"/>
      <c r="E40" s="1">
        <v>1</v>
      </c>
      <c r="F40" s="76" t="s">
        <v>19</v>
      </c>
      <c r="G40" s="14" t="s">
        <v>36</v>
      </c>
      <c r="H40" s="19"/>
      <c r="I40" s="16"/>
      <c r="J40" s="76"/>
      <c r="K40" s="76"/>
      <c r="L40" s="1">
        <v>1</v>
      </c>
      <c r="M40" s="76" t="s">
        <v>19</v>
      </c>
      <c r="N40" s="14" t="s">
        <v>36</v>
      </c>
      <c r="O40" s="19"/>
      <c r="P40" s="16"/>
    </row>
    <row r="41" spans="1:16" s="17" customFormat="1" hidden="1" x14ac:dyDescent="0.25">
      <c r="A41" s="67" t="s">
        <v>1</v>
      </c>
      <c r="B41" s="13" t="s">
        <v>1</v>
      </c>
      <c r="C41" s="76"/>
      <c r="D41" s="76"/>
      <c r="E41" s="1" t="s">
        <v>1</v>
      </c>
      <c r="F41" s="76" t="s">
        <v>19</v>
      </c>
      <c r="G41" s="14" t="s">
        <v>36</v>
      </c>
      <c r="H41" s="19"/>
      <c r="I41" s="16"/>
      <c r="J41" s="76"/>
      <c r="K41" s="76"/>
      <c r="L41" s="1" t="s">
        <v>1</v>
      </c>
      <c r="M41" s="76" t="s">
        <v>19</v>
      </c>
      <c r="N41" s="14" t="s">
        <v>36</v>
      </c>
      <c r="O41" s="19"/>
      <c r="P41" s="16"/>
    </row>
    <row r="42" spans="1:16" s="17" customFormat="1" hidden="1" x14ac:dyDescent="0.25">
      <c r="A42" s="67" t="s">
        <v>97</v>
      </c>
      <c r="B42" s="13" t="s">
        <v>66</v>
      </c>
      <c r="C42" s="76"/>
      <c r="D42" s="76"/>
      <c r="E42" s="1">
        <v>1</v>
      </c>
      <c r="F42" s="76" t="s">
        <v>19</v>
      </c>
      <c r="G42" s="14" t="s">
        <v>36</v>
      </c>
      <c r="H42" s="19"/>
      <c r="I42" s="16"/>
      <c r="J42" s="76"/>
      <c r="K42" s="76"/>
      <c r="L42" s="1">
        <v>1</v>
      </c>
      <c r="M42" s="76" t="s">
        <v>19</v>
      </c>
      <c r="N42" s="14" t="s">
        <v>36</v>
      </c>
      <c r="O42" s="19"/>
      <c r="P42" s="16"/>
    </row>
    <row r="43" spans="1:16" s="17" customFormat="1" hidden="1" x14ac:dyDescent="0.25">
      <c r="A43" s="67" t="s">
        <v>97</v>
      </c>
      <c r="B43" s="13" t="s">
        <v>67</v>
      </c>
      <c r="C43" s="76"/>
      <c r="D43" s="76"/>
      <c r="E43" s="1">
        <v>1</v>
      </c>
      <c r="F43" s="76" t="s">
        <v>19</v>
      </c>
      <c r="G43" s="14" t="s">
        <v>36</v>
      </c>
      <c r="H43" s="19"/>
      <c r="I43" s="16"/>
      <c r="J43" s="76"/>
      <c r="K43" s="76"/>
      <c r="L43" s="1">
        <v>1</v>
      </c>
      <c r="M43" s="76" t="s">
        <v>19</v>
      </c>
      <c r="N43" s="14" t="s">
        <v>36</v>
      </c>
      <c r="O43" s="19"/>
      <c r="P43" s="16"/>
    </row>
    <row r="44" spans="1:16" s="17" customFormat="1" hidden="1" x14ac:dyDescent="0.25">
      <c r="A44" s="67" t="s">
        <v>1</v>
      </c>
      <c r="B44" s="13" t="s">
        <v>1</v>
      </c>
      <c r="C44" s="76"/>
      <c r="D44" s="76"/>
      <c r="E44" s="1" t="s">
        <v>1</v>
      </c>
      <c r="F44" s="76" t="s">
        <v>19</v>
      </c>
      <c r="G44" s="14" t="s">
        <v>36</v>
      </c>
      <c r="H44" s="19"/>
      <c r="I44" s="16"/>
      <c r="J44" s="76"/>
      <c r="K44" s="76"/>
      <c r="L44" s="1" t="s">
        <v>1</v>
      </c>
      <c r="M44" s="76" t="s">
        <v>19</v>
      </c>
      <c r="N44" s="14" t="s">
        <v>36</v>
      </c>
      <c r="O44" s="19"/>
      <c r="P44" s="16"/>
    </row>
    <row r="45" spans="1:16" s="17" customFormat="1" ht="54.75" customHeight="1" x14ac:dyDescent="0.25">
      <c r="A45" s="67"/>
      <c r="B45" s="52" t="s">
        <v>70</v>
      </c>
      <c r="C45" s="77" t="s">
        <v>99</v>
      </c>
      <c r="D45" s="77" t="s">
        <v>99</v>
      </c>
      <c r="E45" s="77" t="s">
        <v>99</v>
      </c>
      <c r="F45" s="77" t="s">
        <v>99</v>
      </c>
      <c r="G45" s="77" t="s">
        <v>99</v>
      </c>
      <c r="H45" s="77" t="s">
        <v>99</v>
      </c>
      <c r="I45" s="22"/>
      <c r="J45" s="77" t="s">
        <v>99</v>
      </c>
      <c r="K45" s="77" t="s">
        <v>99</v>
      </c>
      <c r="L45" s="77" t="s">
        <v>99</v>
      </c>
      <c r="M45" s="77" t="s">
        <v>99</v>
      </c>
      <c r="N45" s="77" t="s">
        <v>99</v>
      </c>
      <c r="O45" s="77" t="s">
        <v>99</v>
      </c>
      <c r="P45" s="82" t="s">
        <v>99</v>
      </c>
    </row>
    <row r="46" spans="1:16" s="17" customFormat="1" x14ac:dyDescent="0.25">
      <c r="A46" s="69"/>
      <c r="B46" s="29"/>
      <c r="C46" s="26"/>
      <c r="D46" s="26"/>
      <c r="E46" s="26"/>
      <c r="F46" s="26"/>
      <c r="G46" s="26"/>
      <c r="H46" s="30"/>
      <c r="I46" s="31"/>
      <c r="J46" s="3"/>
      <c r="K46" s="4"/>
      <c r="L46" s="4"/>
    </row>
    <row r="47" spans="1:16" s="53" customFormat="1" ht="18.75" customHeight="1" x14ac:dyDescent="0.25">
      <c r="A47" s="172"/>
      <c r="B47" s="172"/>
      <c r="C47" s="172"/>
      <c r="D47" s="172"/>
      <c r="E47" s="172"/>
      <c r="F47" s="172"/>
      <c r="G47" s="172"/>
      <c r="H47" s="78"/>
      <c r="I47" s="35"/>
    </row>
    <row r="48" spans="1:16" s="53" customFormat="1" ht="41.25" customHeight="1" x14ac:dyDescent="0.25">
      <c r="A48" s="172"/>
      <c r="B48" s="172"/>
      <c r="C48" s="172"/>
      <c r="D48" s="172"/>
      <c r="E48" s="172"/>
      <c r="F48" s="172"/>
      <c r="G48" s="172"/>
      <c r="H48" s="78"/>
      <c r="I48" s="35"/>
    </row>
    <row r="49" spans="1:9" s="53" customFormat="1" ht="38.25" customHeight="1" x14ac:dyDescent="0.25">
      <c r="A49" s="172"/>
      <c r="B49" s="172"/>
      <c r="C49" s="172"/>
      <c r="D49" s="172"/>
      <c r="E49" s="172"/>
      <c r="F49" s="172"/>
      <c r="G49" s="172"/>
      <c r="H49" s="81"/>
      <c r="I49" s="35"/>
    </row>
    <row r="50" spans="1:9" s="53" customFormat="1" ht="18.75" customHeight="1" x14ac:dyDescent="0.25">
      <c r="A50" s="173"/>
      <c r="B50" s="173"/>
      <c r="C50" s="173"/>
      <c r="D50" s="173"/>
      <c r="E50" s="173"/>
      <c r="F50" s="173"/>
      <c r="G50" s="173"/>
      <c r="H50" s="78"/>
      <c r="I50" s="35"/>
    </row>
    <row r="51" spans="1:9" s="53" customFormat="1" ht="217.5" customHeight="1" x14ac:dyDescent="0.25">
      <c r="A51" s="168"/>
      <c r="B51" s="171"/>
      <c r="C51" s="171"/>
      <c r="D51" s="171"/>
      <c r="E51" s="171"/>
      <c r="F51" s="171"/>
      <c r="G51" s="171"/>
      <c r="H51" s="78"/>
      <c r="I51" s="35"/>
    </row>
    <row r="52" spans="1:9" ht="53.25" customHeight="1" x14ac:dyDescent="0.25">
      <c r="A52" s="168"/>
      <c r="B52" s="169"/>
      <c r="C52" s="169"/>
      <c r="D52" s="169"/>
      <c r="E52" s="169"/>
      <c r="F52" s="169"/>
      <c r="G52" s="169"/>
    </row>
    <row r="53" spans="1:9" x14ac:dyDescent="0.25">
      <c r="A53" s="170"/>
      <c r="B53" s="170"/>
      <c r="C53" s="170"/>
      <c r="D53" s="170"/>
      <c r="E53" s="170"/>
      <c r="F53" s="170"/>
      <c r="G53" s="170"/>
    </row>
    <row r="54" spans="1:9" x14ac:dyDescent="0.25">
      <c r="B54" s="81"/>
    </row>
    <row r="58" spans="1:9" x14ac:dyDescent="0.25">
      <c r="B58" s="81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9" scale="50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zoomScaleSheetLayoutView="85" workbookViewId="0">
      <selection activeCell="F18" sqref="F18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5" customWidth="1"/>
    <col min="8" max="8" width="16.75" style="55" customWidth="1"/>
    <col min="9" max="9" width="16.75" style="103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17" ht="15.75" customHeight="1" x14ac:dyDescent="0.25">
      <c r="A1" s="157" t="s">
        <v>7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</row>
    <row r="2" spans="1:17" ht="15.75" customHeight="1" x14ac:dyDescent="0.25">
      <c r="A2" s="156" t="s">
        <v>0</v>
      </c>
      <c r="B2" s="150" t="s">
        <v>2</v>
      </c>
      <c r="C2" s="152" t="s">
        <v>39</v>
      </c>
      <c r="D2" s="152"/>
      <c r="E2" s="152"/>
      <c r="F2" s="152"/>
      <c r="G2" s="152"/>
      <c r="H2" s="152"/>
      <c r="I2" s="152"/>
      <c r="J2" s="152"/>
      <c r="K2" s="152" t="s">
        <v>40</v>
      </c>
      <c r="L2" s="152"/>
      <c r="M2" s="152"/>
      <c r="N2" s="152"/>
      <c r="O2" s="152"/>
      <c r="P2" s="152"/>
      <c r="Q2" s="152"/>
    </row>
    <row r="3" spans="1:17" ht="45" customHeight="1" x14ac:dyDescent="0.25">
      <c r="A3" s="156"/>
      <c r="B3" s="150"/>
      <c r="C3" s="153" t="s">
        <v>122</v>
      </c>
      <c r="D3" s="154"/>
      <c r="E3" s="154"/>
      <c r="F3" s="154"/>
      <c r="G3" s="154"/>
      <c r="H3" s="154"/>
      <c r="I3" s="154"/>
      <c r="J3" s="155"/>
      <c r="K3" s="153" t="s">
        <v>123</v>
      </c>
      <c r="L3" s="154"/>
      <c r="M3" s="154"/>
      <c r="N3" s="154"/>
      <c r="O3" s="154"/>
      <c r="P3" s="154"/>
      <c r="Q3" s="155"/>
    </row>
    <row r="4" spans="1:17" ht="33.75" customHeight="1" x14ac:dyDescent="0.25">
      <c r="A4" s="156"/>
      <c r="B4" s="150"/>
      <c r="C4" s="150" t="s">
        <v>12</v>
      </c>
      <c r="D4" s="150"/>
      <c r="E4" s="150"/>
      <c r="F4" s="150"/>
      <c r="G4" s="150" t="s">
        <v>100</v>
      </c>
      <c r="H4" s="151"/>
      <c r="I4" s="151"/>
      <c r="J4" s="151"/>
      <c r="K4" s="150" t="s">
        <v>12</v>
      </c>
      <c r="L4" s="150"/>
      <c r="M4" s="150"/>
      <c r="N4" s="150"/>
      <c r="O4" s="150" t="s">
        <v>100</v>
      </c>
      <c r="P4" s="151"/>
      <c r="Q4" s="151"/>
    </row>
    <row r="5" spans="1:17" s="7" customFormat="1" ht="94.5" x14ac:dyDescent="0.25">
      <c r="A5" s="156"/>
      <c r="B5" s="150"/>
      <c r="C5" s="61" t="s">
        <v>25</v>
      </c>
      <c r="D5" s="61" t="s">
        <v>8</v>
      </c>
      <c r="E5" s="61" t="s">
        <v>96</v>
      </c>
      <c r="F5" s="61" t="s">
        <v>10</v>
      </c>
      <c r="G5" s="61" t="s">
        <v>13</v>
      </c>
      <c r="H5" s="61" t="s">
        <v>47</v>
      </c>
      <c r="I5" s="104" t="s">
        <v>137</v>
      </c>
      <c r="J5" s="11" t="s">
        <v>48</v>
      </c>
      <c r="K5" s="61" t="s">
        <v>25</v>
      </c>
      <c r="L5" s="61" t="s">
        <v>8</v>
      </c>
      <c r="M5" s="61" t="s">
        <v>96</v>
      </c>
      <c r="N5" s="61" t="s">
        <v>10</v>
      </c>
      <c r="O5" s="61" t="s">
        <v>13</v>
      </c>
      <c r="P5" s="61" t="s">
        <v>49</v>
      </c>
      <c r="Q5" s="11" t="s">
        <v>48</v>
      </c>
    </row>
    <row r="6" spans="1:17" s="10" customFormat="1" x14ac:dyDescent="0.25">
      <c r="A6" s="64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104"/>
      <c r="J6" s="11">
        <v>9</v>
      </c>
      <c r="K6" s="61">
        <v>10</v>
      </c>
      <c r="L6" s="11">
        <v>11</v>
      </c>
      <c r="M6" s="61">
        <v>12</v>
      </c>
      <c r="N6" s="11">
        <v>13</v>
      </c>
      <c r="O6" s="61">
        <v>14</v>
      </c>
      <c r="P6" s="11">
        <v>15</v>
      </c>
      <c r="Q6" s="61">
        <v>16</v>
      </c>
    </row>
    <row r="7" spans="1:17" s="17" customFormat="1" ht="56.25" customHeight="1" x14ac:dyDescent="0.25">
      <c r="A7" s="65">
        <v>1</v>
      </c>
      <c r="B7" s="13" t="s">
        <v>102</v>
      </c>
      <c r="C7" s="61" t="s">
        <v>99</v>
      </c>
      <c r="D7" s="61" t="s">
        <v>99</v>
      </c>
      <c r="E7" s="61" t="s">
        <v>99</v>
      </c>
      <c r="F7" s="61" t="s">
        <v>99</v>
      </c>
      <c r="G7" s="61" t="s">
        <v>99</v>
      </c>
      <c r="H7" s="61" t="s">
        <v>99</v>
      </c>
      <c r="I7" s="104" t="s">
        <v>99</v>
      </c>
      <c r="J7" s="61" t="s">
        <v>99</v>
      </c>
      <c r="K7" s="61" t="s">
        <v>99</v>
      </c>
      <c r="L7" s="61" t="s">
        <v>99</v>
      </c>
      <c r="M7" s="61" t="s">
        <v>99</v>
      </c>
      <c r="N7" s="61" t="s">
        <v>99</v>
      </c>
      <c r="O7" s="61" t="s">
        <v>99</v>
      </c>
      <c r="P7" s="61" t="s">
        <v>99</v>
      </c>
      <c r="Q7" s="61" t="s">
        <v>99</v>
      </c>
    </row>
    <row r="8" spans="1:17" s="17" customFormat="1" x14ac:dyDescent="0.25">
      <c r="A8" s="65" t="s">
        <v>75</v>
      </c>
      <c r="B8" s="13"/>
      <c r="C8" s="110" t="s">
        <v>99</v>
      </c>
      <c r="D8" s="110" t="s">
        <v>99</v>
      </c>
      <c r="E8" s="110" t="s">
        <v>99</v>
      </c>
      <c r="F8" s="110" t="s">
        <v>99</v>
      </c>
      <c r="G8" s="110" t="s">
        <v>99</v>
      </c>
      <c r="H8" s="110" t="s">
        <v>99</v>
      </c>
      <c r="I8" s="110" t="s">
        <v>99</v>
      </c>
      <c r="J8" s="110" t="s">
        <v>99</v>
      </c>
      <c r="K8" s="61" t="s">
        <v>99</v>
      </c>
      <c r="L8" s="61" t="s">
        <v>99</v>
      </c>
      <c r="M8" s="61" t="s">
        <v>99</v>
      </c>
      <c r="N8" s="61" t="s">
        <v>99</v>
      </c>
      <c r="O8" s="14" t="s">
        <v>99</v>
      </c>
      <c r="P8" s="1" t="s">
        <v>99</v>
      </c>
      <c r="Q8" s="9" t="s">
        <v>99</v>
      </c>
    </row>
    <row r="9" spans="1:17" s="17" customFormat="1" x14ac:dyDescent="0.25">
      <c r="A9" s="65" t="s">
        <v>76</v>
      </c>
      <c r="B9" s="13"/>
      <c r="C9" s="110" t="s">
        <v>99</v>
      </c>
      <c r="D9" s="110" t="s">
        <v>99</v>
      </c>
      <c r="E9" s="110" t="s">
        <v>99</v>
      </c>
      <c r="F9" s="110" t="s">
        <v>99</v>
      </c>
      <c r="G9" s="110" t="s">
        <v>99</v>
      </c>
      <c r="H9" s="110" t="s">
        <v>99</v>
      </c>
      <c r="I9" s="110" t="s">
        <v>99</v>
      </c>
      <c r="J9" s="110" t="s">
        <v>99</v>
      </c>
      <c r="K9" s="61" t="s">
        <v>99</v>
      </c>
      <c r="L9" s="61" t="s">
        <v>99</v>
      </c>
      <c r="M9" s="61" t="s">
        <v>99</v>
      </c>
      <c r="N9" s="61" t="s">
        <v>99</v>
      </c>
      <c r="O9" s="14" t="s">
        <v>99</v>
      </c>
      <c r="P9" s="19" t="s">
        <v>99</v>
      </c>
      <c r="Q9" s="9" t="s">
        <v>99</v>
      </c>
    </row>
    <row r="10" spans="1:17" s="17" customFormat="1" hidden="1" x14ac:dyDescent="0.25">
      <c r="A10" s="65" t="s">
        <v>1</v>
      </c>
      <c r="B10" s="13" t="s">
        <v>1</v>
      </c>
      <c r="C10" s="110" t="s">
        <v>99</v>
      </c>
      <c r="D10" s="110" t="s">
        <v>99</v>
      </c>
      <c r="E10" s="110" t="s">
        <v>99</v>
      </c>
      <c r="F10" s="110" t="s">
        <v>99</v>
      </c>
      <c r="G10" s="110" t="s">
        <v>99</v>
      </c>
      <c r="H10" s="110" t="s">
        <v>99</v>
      </c>
      <c r="I10" s="110" t="s">
        <v>99</v>
      </c>
      <c r="J10" s="110" t="s">
        <v>99</v>
      </c>
      <c r="K10" s="61"/>
      <c r="L10" s="61"/>
      <c r="M10" s="61"/>
      <c r="N10" s="61"/>
      <c r="O10" s="14"/>
      <c r="P10" s="19"/>
      <c r="Q10" s="9"/>
    </row>
    <row r="11" spans="1:17" ht="33" customHeight="1" x14ac:dyDescent="0.25">
      <c r="A11" s="67">
        <v>2</v>
      </c>
      <c r="B11" s="13" t="s">
        <v>101</v>
      </c>
      <c r="C11" s="110" t="s">
        <v>99</v>
      </c>
      <c r="D11" s="110" t="s">
        <v>99</v>
      </c>
      <c r="E11" s="110" t="s">
        <v>99</v>
      </c>
      <c r="F11" s="110" t="s">
        <v>99</v>
      </c>
      <c r="G11" s="110" t="s">
        <v>99</v>
      </c>
      <c r="H11" s="110" t="s">
        <v>99</v>
      </c>
      <c r="I11" s="110" t="s">
        <v>99</v>
      </c>
      <c r="J11" s="110" t="s">
        <v>99</v>
      </c>
      <c r="K11" s="60" t="s">
        <v>99</v>
      </c>
      <c r="L11" s="60" t="s">
        <v>99</v>
      </c>
      <c r="M11" s="60" t="s">
        <v>99</v>
      </c>
      <c r="N11" s="60" t="s">
        <v>99</v>
      </c>
      <c r="O11" s="60" t="s">
        <v>99</v>
      </c>
      <c r="P11" s="60" t="s">
        <v>99</v>
      </c>
      <c r="Q11" s="60" t="s">
        <v>99</v>
      </c>
    </row>
    <row r="12" spans="1:17" ht="15.75" customHeight="1" x14ac:dyDescent="0.25">
      <c r="A12" s="67" t="s">
        <v>77</v>
      </c>
      <c r="C12" s="110" t="s">
        <v>99</v>
      </c>
      <c r="D12" s="110" t="s">
        <v>99</v>
      </c>
      <c r="E12" s="110" t="s">
        <v>99</v>
      </c>
      <c r="F12" s="110" t="s">
        <v>99</v>
      </c>
      <c r="G12" s="110" t="s">
        <v>99</v>
      </c>
      <c r="H12" s="110" t="s">
        <v>99</v>
      </c>
      <c r="I12" s="110" t="s">
        <v>99</v>
      </c>
      <c r="J12" s="110" t="s">
        <v>99</v>
      </c>
      <c r="K12" s="60"/>
      <c r="L12" s="60" t="s">
        <v>18</v>
      </c>
      <c r="M12" s="60"/>
      <c r="N12" s="60" t="s">
        <v>19</v>
      </c>
      <c r="O12" s="58" t="s">
        <v>37</v>
      </c>
      <c r="P12" s="58"/>
      <c r="Q12" s="33"/>
    </row>
    <row r="13" spans="1:17" ht="15.75" customHeight="1" x14ac:dyDescent="0.25">
      <c r="A13" s="67" t="s">
        <v>78</v>
      </c>
      <c r="B13" s="13"/>
      <c r="C13" s="110" t="s">
        <v>99</v>
      </c>
      <c r="D13" s="110" t="s">
        <v>99</v>
      </c>
      <c r="E13" s="110" t="s">
        <v>99</v>
      </c>
      <c r="F13" s="110" t="s">
        <v>99</v>
      </c>
      <c r="G13" s="110" t="s">
        <v>99</v>
      </c>
      <c r="H13" s="110" t="s">
        <v>99</v>
      </c>
      <c r="I13" s="110" t="s">
        <v>99</v>
      </c>
      <c r="J13" s="110" t="s">
        <v>99</v>
      </c>
      <c r="K13" s="60"/>
      <c r="L13" s="60" t="s">
        <v>18</v>
      </c>
      <c r="M13" s="60"/>
      <c r="N13" s="60" t="s">
        <v>19</v>
      </c>
      <c r="O13" s="58" t="s">
        <v>37</v>
      </c>
      <c r="P13" s="58"/>
      <c r="Q13" s="33"/>
    </row>
    <row r="14" spans="1:17" ht="15.75" customHeight="1" x14ac:dyDescent="0.25">
      <c r="A14" s="67" t="s">
        <v>161</v>
      </c>
      <c r="B14" s="13"/>
      <c r="C14" s="110" t="s">
        <v>99</v>
      </c>
      <c r="D14" s="110" t="s">
        <v>99</v>
      </c>
      <c r="E14" s="110" t="s">
        <v>99</v>
      </c>
      <c r="F14" s="110" t="s">
        <v>99</v>
      </c>
      <c r="G14" s="110" t="s">
        <v>99</v>
      </c>
      <c r="H14" s="110" t="s">
        <v>99</v>
      </c>
      <c r="I14" s="110" t="s">
        <v>99</v>
      </c>
      <c r="J14" s="110" t="s">
        <v>99</v>
      </c>
      <c r="K14" s="60"/>
      <c r="L14" s="60"/>
      <c r="M14" s="60"/>
      <c r="N14" s="60"/>
      <c r="O14" s="111"/>
      <c r="P14" s="111"/>
      <c r="Q14" s="33"/>
    </row>
    <row r="15" spans="1:17" ht="15.75" customHeight="1" x14ac:dyDescent="0.25">
      <c r="A15" s="67" t="s">
        <v>120</v>
      </c>
      <c r="B15" s="13" t="s">
        <v>6</v>
      </c>
      <c r="C15" s="110" t="s">
        <v>99</v>
      </c>
      <c r="D15" s="110" t="s">
        <v>99</v>
      </c>
      <c r="E15" s="110" t="s">
        <v>99</v>
      </c>
      <c r="F15" s="110" t="s">
        <v>99</v>
      </c>
      <c r="G15" s="110" t="s">
        <v>99</v>
      </c>
      <c r="H15" s="110" t="s">
        <v>99</v>
      </c>
      <c r="I15" s="110" t="s">
        <v>99</v>
      </c>
      <c r="J15" s="110" t="s">
        <v>99</v>
      </c>
      <c r="K15" s="60"/>
      <c r="L15" s="60"/>
      <c r="M15" s="60"/>
      <c r="N15" s="60"/>
      <c r="O15" s="58"/>
      <c r="P15" s="58"/>
      <c r="Q15" s="33"/>
    </row>
    <row r="16" spans="1:17" ht="15.75" customHeight="1" x14ac:dyDescent="0.25">
      <c r="A16" s="67" t="s">
        <v>79</v>
      </c>
      <c r="B16" s="13"/>
      <c r="C16" s="110" t="s">
        <v>99</v>
      </c>
      <c r="D16" s="110" t="s">
        <v>99</v>
      </c>
      <c r="E16" s="110" t="s">
        <v>99</v>
      </c>
      <c r="F16" s="110" t="s">
        <v>99</v>
      </c>
      <c r="G16" s="110" t="s">
        <v>99</v>
      </c>
      <c r="H16" s="110" t="s">
        <v>99</v>
      </c>
      <c r="I16" s="110" t="s">
        <v>99</v>
      </c>
      <c r="J16" s="110" t="s">
        <v>99</v>
      </c>
      <c r="K16" s="60"/>
      <c r="L16" s="60" t="s">
        <v>99</v>
      </c>
      <c r="M16" s="60" t="s">
        <v>99</v>
      </c>
      <c r="N16" s="60" t="s">
        <v>99</v>
      </c>
      <c r="O16" s="105" t="s">
        <v>99</v>
      </c>
      <c r="P16" s="105" t="s">
        <v>99</v>
      </c>
      <c r="Q16" s="33" t="s">
        <v>99</v>
      </c>
    </row>
    <row r="17" spans="1:17" ht="15.75" customHeight="1" x14ac:dyDescent="0.25">
      <c r="A17" s="67"/>
      <c r="B17" s="13"/>
      <c r="C17" s="60"/>
      <c r="D17" s="60"/>
      <c r="E17" s="60"/>
      <c r="F17" s="60"/>
      <c r="G17" s="105"/>
      <c r="H17" s="105"/>
      <c r="I17" s="105"/>
      <c r="J17" s="33"/>
      <c r="K17" s="60"/>
      <c r="L17" s="60"/>
      <c r="M17" s="60"/>
      <c r="N17" s="60"/>
      <c r="O17" s="105"/>
      <c r="P17" s="105"/>
      <c r="Q17" s="33"/>
    </row>
    <row r="18" spans="1:17" s="17" customFormat="1" ht="55.5" customHeight="1" x14ac:dyDescent="0.25">
      <c r="A18" s="67"/>
      <c r="B18" s="52" t="s">
        <v>50</v>
      </c>
      <c r="C18" s="62" t="s">
        <v>99</v>
      </c>
      <c r="D18" s="62" t="s">
        <v>99</v>
      </c>
      <c r="E18" s="62" t="s">
        <v>99</v>
      </c>
      <c r="F18" s="62" t="s">
        <v>99</v>
      </c>
      <c r="G18" s="62" t="s">
        <v>99</v>
      </c>
      <c r="H18" s="62" t="s">
        <v>99</v>
      </c>
      <c r="I18" s="106">
        <v>1.4</v>
      </c>
      <c r="J18" s="11" t="e">
        <f>J8+J9+J16</f>
        <v>#VALUE!</v>
      </c>
      <c r="K18" s="62" t="s">
        <v>99</v>
      </c>
      <c r="L18" s="62" t="s">
        <v>99</v>
      </c>
      <c r="M18" s="62" t="s">
        <v>99</v>
      </c>
      <c r="N18" s="62" t="s">
        <v>99</v>
      </c>
      <c r="O18" s="62" t="s">
        <v>99</v>
      </c>
      <c r="P18" s="62" t="s">
        <v>99</v>
      </c>
      <c r="Q18" s="104" t="s">
        <v>99</v>
      </c>
    </row>
    <row r="19" spans="1:17" ht="15.75" customHeight="1" x14ac:dyDescent="0.25">
      <c r="A19" s="70"/>
      <c r="B19" s="34"/>
      <c r="C19" s="28"/>
      <c r="D19" s="57"/>
      <c r="E19" s="57"/>
      <c r="F19" s="57"/>
      <c r="G19" s="59"/>
      <c r="H19" s="59"/>
      <c r="I19" s="107"/>
      <c r="J19" s="35"/>
      <c r="K19" s="32"/>
      <c r="L19" s="32"/>
    </row>
    <row r="20" spans="1:17" s="53" customFormat="1" ht="18.75" customHeight="1" x14ac:dyDescent="0.25">
      <c r="A20" s="172"/>
      <c r="B20" s="172"/>
      <c r="C20" s="172"/>
      <c r="D20" s="172"/>
      <c r="E20" s="172"/>
      <c r="F20" s="172"/>
      <c r="G20" s="172"/>
      <c r="H20" s="59"/>
      <c r="I20" s="107"/>
      <c r="J20" s="35"/>
    </row>
    <row r="21" spans="1:17" s="53" customFormat="1" ht="41.25" customHeight="1" x14ac:dyDescent="0.25">
      <c r="A21" s="172"/>
      <c r="B21" s="172"/>
      <c r="C21" s="172"/>
      <c r="D21" s="172"/>
      <c r="E21" s="172"/>
      <c r="F21" s="172"/>
      <c r="G21" s="172"/>
      <c r="H21" s="59"/>
      <c r="I21" s="107"/>
      <c r="J21" s="35"/>
    </row>
    <row r="22" spans="1:17" s="53" customFormat="1" ht="38.25" customHeight="1" x14ac:dyDescent="0.25">
      <c r="A22" s="172"/>
      <c r="B22" s="172"/>
      <c r="C22" s="172"/>
      <c r="D22" s="172"/>
      <c r="E22" s="172"/>
      <c r="F22" s="172"/>
      <c r="G22" s="172"/>
      <c r="H22"/>
      <c r="I22"/>
      <c r="J22" s="35"/>
    </row>
    <row r="23" spans="1:17" s="53" customFormat="1" ht="18.75" customHeight="1" x14ac:dyDescent="0.25">
      <c r="A23" s="173"/>
      <c r="B23" s="173"/>
      <c r="C23" s="173"/>
      <c r="D23" s="173"/>
      <c r="E23" s="173"/>
      <c r="F23" s="173"/>
      <c r="G23" s="173"/>
      <c r="H23" s="59"/>
      <c r="I23" s="107"/>
      <c r="J23" s="35"/>
    </row>
    <row r="24" spans="1:17" s="53" customFormat="1" ht="217.5" customHeight="1" x14ac:dyDescent="0.25">
      <c r="A24" s="168"/>
      <c r="B24" s="171"/>
      <c r="C24" s="171"/>
      <c r="D24" s="171"/>
      <c r="E24" s="171"/>
      <c r="F24" s="171"/>
      <c r="G24" s="171"/>
      <c r="H24" s="59"/>
      <c r="I24" s="107"/>
      <c r="J24" s="35"/>
    </row>
    <row r="25" spans="1:17" ht="53.25" customHeight="1" x14ac:dyDescent="0.25">
      <c r="A25" s="168"/>
      <c r="B25" s="169"/>
      <c r="C25" s="169"/>
      <c r="D25" s="169"/>
      <c r="E25" s="169"/>
      <c r="F25" s="169"/>
      <c r="G25" s="169"/>
    </row>
    <row r="26" spans="1:17" x14ac:dyDescent="0.25">
      <c r="A26" s="170"/>
      <c r="B26" s="170"/>
      <c r="C26" s="170"/>
      <c r="D26" s="170"/>
      <c r="E26" s="170"/>
      <c r="F26" s="170"/>
      <c r="G26" s="170"/>
    </row>
    <row r="27" spans="1:17" x14ac:dyDescent="0.25">
      <c r="B27"/>
    </row>
    <row r="31" spans="1:17" x14ac:dyDescent="0.25">
      <c r="B3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  <mergeCell ref="C4:F4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16"/>
  <sheetViews>
    <sheetView tabSelected="1" topLeftCell="A107" zoomScaleSheetLayoutView="85" workbookViewId="0">
      <selection activeCell="A108" sqref="A108"/>
    </sheetView>
  </sheetViews>
  <sheetFormatPr defaultRowHeight="15.75" x14ac:dyDescent="0.25"/>
  <cols>
    <col min="1" max="1" width="11" style="123" customWidth="1"/>
    <col min="2" max="2" width="29.25" style="122" customWidth="1"/>
    <col min="3" max="3" width="14" style="10" customWidth="1"/>
    <col min="4" max="4" width="27.625" style="10" customWidth="1"/>
    <col min="5" max="5" width="13.625" style="10" customWidth="1"/>
    <col min="6" max="6" width="10.875" style="10" customWidth="1"/>
    <col min="7" max="7" width="18.75" style="10" customWidth="1"/>
    <col min="8" max="9" width="13.875" style="10" customWidth="1"/>
    <col min="10" max="10" width="14.375" style="10" bestFit="1" customWidth="1"/>
    <col min="11" max="13" width="16.75" style="10" customWidth="1"/>
    <col min="14" max="14" width="14" style="122" hidden="1" customWidth="1"/>
    <col min="15" max="15" width="22.375" style="122" hidden="1" customWidth="1"/>
    <col min="16" max="16" width="13.5" style="122" hidden="1" customWidth="1"/>
    <col min="17" max="17" width="10.875" style="122" hidden="1" customWidth="1"/>
    <col min="18" max="18" width="13.875" style="122" hidden="1" customWidth="1"/>
    <col min="19" max="19" width="16.75" style="122" hidden="1" customWidth="1"/>
    <col min="20" max="20" width="15.125" style="122" hidden="1" customWidth="1"/>
    <col min="21" max="16384" width="9" style="122"/>
  </cols>
  <sheetData>
    <row r="1" spans="1:32" x14ac:dyDescent="0.25">
      <c r="K1" s="121"/>
      <c r="L1" s="121"/>
      <c r="M1" s="121"/>
    </row>
    <row r="2" spans="1:32" x14ac:dyDescent="0.25">
      <c r="K2" s="121"/>
      <c r="L2" s="121"/>
      <c r="M2" s="121"/>
    </row>
    <row r="3" spans="1:32" x14ac:dyDescent="0.25">
      <c r="K3" s="121"/>
      <c r="L3" s="121"/>
      <c r="M3" s="121"/>
    </row>
    <row r="4" spans="1:32" x14ac:dyDescent="0.25">
      <c r="K4" s="121"/>
      <c r="L4" s="121"/>
      <c r="M4" s="121"/>
    </row>
    <row r="5" spans="1:32" ht="39.75" customHeight="1" x14ac:dyDescent="0.25">
      <c r="A5" s="178" t="s">
        <v>170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</row>
    <row r="6" spans="1:32" x14ac:dyDescent="0.25">
      <c r="A6" s="156" t="s">
        <v>0</v>
      </c>
      <c r="B6" s="150" t="s">
        <v>2</v>
      </c>
      <c r="C6" s="150" t="s">
        <v>39</v>
      </c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 t="s">
        <v>40</v>
      </c>
      <c r="O6" s="150"/>
      <c r="P6" s="150"/>
      <c r="Q6" s="150"/>
      <c r="R6" s="150"/>
      <c r="S6" s="150"/>
      <c r="T6" s="150"/>
    </row>
    <row r="7" spans="1:32" x14ac:dyDescent="0.25">
      <c r="A7" s="156"/>
      <c r="B7" s="150"/>
      <c r="C7" s="153" t="s">
        <v>171</v>
      </c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3" t="s">
        <v>121</v>
      </c>
      <c r="O7" s="154"/>
      <c r="P7" s="154"/>
      <c r="Q7" s="154"/>
      <c r="R7" s="154"/>
      <c r="S7" s="154"/>
      <c r="T7" s="155"/>
    </row>
    <row r="8" spans="1:32" x14ac:dyDescent="0.25">
      <c r="A8" s="156"/>
      <c r="B8" s="150"/>
      <c r="C8" s="150" t="s">
        <v>12</v>
      </c>
      <c r="D8" s="150"/>
      <c r="E8" s="150"/>
      <c r="F8" s="150"/>
      <c r="G8" s="153" t="s">
        <v>100</v>
      </c>
      <c r="H8" s="154"/>
      <c r="I8" s="154"/>
      <c r="J8" s="154"/>
      <c r="K8" s="154"/>
      <c r="L8" s="154"/>
      <c r="M8" s="154"/>
      <c r="N8" s="150" t="s">
        <v>12</v>
      </c>
      <c r="O8" s="150"/>
      <c r="P8" s="150"/>
      <c r="Q8" s="150"/>
      <c r="R8" s="150" t="s">
        <v>100</v>
      </c>
      <c r="S8" s="151"/>
      <c r="T8" s="151"/>
    </row>
    <row r="9" spans="1:32" s="7" customFormat="1" ht="160.5" customHeight="1" x14ac:dyDescent="0.25">
      <c r="A9" s="156"/>
      <c r="B9" s="150"/>
      <c r="C9" s="125" t="s">
        <v>25</v>
      </c>
      <c r="D9" s="125" t="s">
        <v>8</v>
      </c>
      <c r="E9" s="125" t="s">
        <v>10</v>
      </c>
      <c r="F9" s="125" t="s">
        <v>96</v>
      </c>
      <c r="G9" s="11" t="s">
        <v>172</v>
      </c>
      <c r="H9" s="125" t="s">
        <v>174</v>
      </c>
      <c r="I9" s="125" t="s">
        <v>181</v>
      </c>
      <c r="J9" s="125" t="s">
        <v>175</v>
      </c>
      <c r="K9" s="125" t="s">
        <v>173</v>
      </c>
      <c r="L9" s="125" t="s">
        <v>177</v>
      </c>
      <c r="M9" s="125" t="s">
        <v>183</v>
      </c>
      <c r="N9" s="117" t="s">
        <v>25</v>
      </c>
      <c r="O9" s="117" t="s">
        <v>8</v>
      </c>
      <c r="P9" s="117" t="s">
        <v>96</v>
      </c>
      <c r="Q9" s="117" t="s">
        <v>10</v>
      </c>
      <c r="R9" s="117" t="s">
        <v>13</v>
      </c>
      <c r="S9" s="117" t="s">
        <v>49</v>
      </c>
      <c r="T9" s="11" t="s">
        <v>48</v>
      </c>
    </row>
    <row r="10" spans="1:32" s="10" customFormat="1" x14ac:dyDescent="0.25">
      <c r="A10" s="126">
        <v>1</v>
      </c>
      <c r="B10" s="125">
        <v>2</v>
      </c>
      <c r="C10" s="126">
        <v>3</v>
      </c>
      <c r="D10" s="125">
        <v>4</v>
      </c>
      <c r="E10" s="126">
        <v>5</v>
      </c>
      <c r="F10" s="125">
        <v>6</v>
      </c>
      <c r="G10" s="126">
        <v>7</v>
      </c>
      <c r="H10" s="125">
        <v>8</v>
      </c>
      <c r="I10" s="125">
        <v>9</v>
      </c>
      <c r="J10" s="126" t="s">
        <v>176</v>
      </c>
      <c r="K10" s="125">
        <v>11</v>
      </c>
      <c r="L10" s="125">
        <v>12</v>
      </c>
      <c r="M10" s="126" t="s">
        <v>182</v>
      </c>
      <c r="N10" s="118">
        <v>10</v>
      </c>
      <c r="O10" s="11">
        <v>11</v>
      </c>
      <c r="P10" s="117">
        <v>12</v>
      </c>
      <c r="Q10" s="11">
        <v>13</v>
      </c>
      <c r="R10" s="117">
        <v>14</v>
      </c>
      <c r="S10" s="11">
        <v>15</v>
      </c>
      <c r="T10" s="117">
        <v>16</v>
      </c>
    </row>
    <row r="11" spans="1:32" s="10" customFormat="1" x14ac:dyDescent="0.25">
      <c r="A11" s="179" t="s">
        <v>192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18"/>
      <c r="O11" s="11"/>
      <c r="P11" s="117"/>
      <c r="Q11" s="11"/>
      <c r="R11" s="117"/>
      <c r="S11" s="11"/>
      <c r="T11" s="117"/>
    </row>
    <row r="12" spans="1:32" s="10" customFormat="1" ht="21" customHeight="1" x14ac:dyDescent="0.25">
      <c r="A12" s="174" t="s">
        <v>193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31"/>
      <c r="O12" s="11"/>
      <c r="P12" s="129"/>
      <c r="Q12" s="11"/>
      <c r="R12" s="129"/>
      <c r="S12" s="11"/>
      <c r="T12" s="129"/>
    </row>
    <row r="13" spans="1:32" s="29" customFormat="1" ht="31.5" x14ac:dyDescent="0.25">
      <c r="A13" s="128">
        <v>1</v>
      </c>
      <c r="B13" s="12" t="s">
        <v>190</v>
      </c>
      <c r="C13" s="129">
        <v>6</v>
      </c>
      <c r="D13" s="127" t="s">
        <v>194</v>
      </c>
      <c r="E13" s="129" t="s">
        <v>22</v>
      </c>
      <c r="F13" s="129">
        <f>0.27+0.14+0.025+0.02+2.165</f>
        <v>2.62</v>
      </c>
      <c r="G13" s="11" t="s">
        <v>195</v>
      </c>
      <c r="H13" s="119">
        <v>4753.1400000000003</v>
      </c>
      <c r="I13" s="119" t="s">
        <v>124</v>
      </c>
      <c r="J13" s="119">
        <v>1.46</v>
      </c>
      <c r="K13" s="119">
        <f>F13*H13*J13</f>
        <v>18181.711128000003</v>
      </c>
      <c r="L13" s="175">
        <v>11926.304</v>
      </c>
      <c r="M13" s="13"/>
    </row>
    <row r="14" spans="1:32" s="29" customFormat="1" ht="47.25" x14ac:dyDescent="0.25">
      <c r="A14" s="128">
        <v>2</v>
      </c>
      <c r="B14" s="12" t="s">
        <v>196</v>
      </c>
      <c r="C14" s="129">
        <v>6</v>
      </c>
      <c r="D14" s="129" t="s">
        <v>197</v>
      </c>
      <c r="E14" s="129" t="s">
        <v>191</v>
      </c>
      <c r="F14" s="129">
        <v>1</v>
      </c>
      <c r="G14" s="129" t="s">
        <v>198</v>
      </c>
      <c r="H14" s="119">
        <v>2246.6999999999998</v>
      </c>
      <c r="I14" s="119" t="s">
        <v>124</v>
      </c>
      <c r="J14" s="119">
        <v>1.42</v>
      </c>
      <c r="K14" s="119">
        <f>F14*H14*J14</f>
        <v>3190.3139999999994</v>
      </c>
      <c r="L14" s="175"/>
      <c r="M14" s="13"/>
    </row>
    <row r="15" spans="1:32" ht="51" customHeight="1" x14ac:dyDescent="0.25">
      <c r="A15" s="128">
        <v>3</v>
      </c>
      <c r="B15" s="52" t="s">
        <v>103</v>
      </c>
      <c r="C15" s="130"/>
      <c r="D15" s="130"/>
      <c r="E15" s="129"/>
      <c r="F15" s="129"/>
      <c r="G15" s="13"/>
      <c r="H15" s="120"/>
      <c r="I15" s="120"/>
      <c r="J15" s="120"/>
      <c r="K15" s="119">
        <f>SUM(K13:K14)</f>
        <v>21372.025128000001</v>
      </c>
      <c r="L15" s="175"/>
      <c r="M15" s="119"/>
      <c r="N15" s="124" t="s">
        <v>99</v>
      </c>
      <c r="O15" s="130" t="s">
        <v>99</v>
      </c>
      <c r="P15" s="130" t="s">
        <v>99</v>
      </c>
      <c r="Q15" s="130" t="s">
        <v>99</v>
      </c>
      <c r="R15" s="130" t="s">
        <v>99</v>
      </c>
      <c r="S15" s="130" t="s">
        <v>99</v>
      </c>
      <c r="T15" s="129" t="s">
        <v>99</v>
      </c>
    </row>
    <row r="16" spans="1:32" ht="65.25" customHeight="1" x14ac:dyDescent="0.25">
      <c r="A16" s="128">
        <v>4</v>
      </c>
      <c r="B16" s="12" t="s">
        <v>180</v>
      </c>
      <c r="C16" s="8"/>
      <c r="D16" s="129"/>
      <c r="E16" s="129"/>
      <c r="F16" s="129"/>
      <c r="G16" s="13"/>
      <c r="H16" s="119"/>
      <c r="I16" s="119"/>
      <c r="J16" s="119"/>
      <c r="K16" s="119">
        <f>K15*1.053</f>
        <v>22504.742459784</v>
      </c>
      <c r="L16" s="176"/>
      <c r="M16" s="119">
        <f>K16-L13</f>
        <v>10578.438459784</v>
      </c>
      <c r="N16" s="32"/>
      <c r="O16" s="32"/>
    </row>
    <row r="17" spans="1:20" s="10" customFormat="1" ht="21" customHeight="1" x14ac:dyDescent="0.25">
      <c r="A17" s="174" t="s">
        <v>199</v>
      </c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31"/>
      <c r="O17" s="11"/>
      <c r="P17" s="129"/>
      <c r="Q17" s="11"/>
      <c r="R17" s="129"/>
      <c r="S17" s="11"/>
      <c r="T17" s="129"/>
    </row>
    <row r="18" spans="1:20" s="10" customFormat="1" ht="31.5" x14ac:dyDescent="0.25">
      <c r="A18" s="132">
        <v>1</v>
      </c>
      <c r="B18" s="12" t="s">
        <v>178</v>
      </c>
      <c r="C18" s="129">
        <v>0.4</v>
      </c>
      <c r="D18" s="129" t="s">
        <v>179</v>
      </c>
      <c r="E18" s="129" t="s">
        <v>22</v>
      </c>
      <c r="F18" s="129">
        <v>1.8</v>
      </c>
      <c r="G18" s="129" t="s">
        <v>184</v>
      </c>
      <c r="H18" s="119">
        <v>949.02</v>
      </c>
      <c r="I18" s="119" t="s">
        <v>124</v>
      </c>
      <c r="J18" s="119">
        <v>1.03</v>
      </c>
      <c r="K18" s="119">
        <f>F18*H18*J18</f>
        <v>1759.4830800000002</v>
      </c>
      <c r="L18" s="177">
        <v>2143.2849999999999</v>
      </c>
      <c r="M18" s="119"/>
      <c r="N18" s="131" t="s">
        <v>99</v>
      </c>
      <c r="O18" s="129" t="s">
        <v>99</v>
      </c>
      <c r="P18" s="129" t="s">
        <v>99</v>
      </c>
      <c r="Q18" s="129" t="s">
        <v>99</v>
      </c>
      <c r="R18" s="129" t="s">
        <v>99</v>
      </c>
      <c r="S18" s="129" t="s">
        <v>99</v>
      </c>
      <c r="T18" s="129" t="s">
        <v>99</v>
      </c>
    </row>
    <row r="19" spans="1:20" s="10" customFormat="1" ht="31.5" x14ac:dyDescent="0.25">
      <c r="A19" s="128">
        <v>2</v>
      </c>
      <c r="B19" s="12" t="s">
        <v>185</v>
      </c>
      <c r="C19" s="129">
        <v>0.4</v>
      </c>
      <c r="D19" s="127" t="s">
        <v>188</v>
      </c>
      <c r="E19" s="129" t="s">
        <v>22</v>
      </c>
      <c r="F19" s="129">
        <v>1.2</v>
      </c>
      <c r="G19" s="11" t="s">
        <v>189</v>
      </c>
      <c r="H19" s="119">
        <v>547.16</v>
      </c>
      <c r="I19" s="119" t="s">
        <v>124</v>
      </c>
      <c r="J19" s="119">
        <v>1.04</v>
      </c>
      <c r="K19" s="119">
        <f>F19*H19*J19</f>
        <v>682.85568000000001</v>
      </c>
      <c r="L19" s="177"/>
      <c r="M19" s="119"/>
      <c r="N19" s="131" t="s">
        <v>99</v>
      </c>
      <c r="O19" s="36" t="s">
        <v>99</v>
      </c>
      <c r="P19" s="129" t="s">
        <v>99</v>
      </c>
      <c r="Q19" s="83" t="s">
        <v>99</v>
      </c>
      <c r="R19" s="14" t="s">
        <v>99</v>
      </c>
      <c r="S19" s="129" t="s">
        <v>99</v>
      </c>
      <c r="T19" s="11" t="s">
        <v>99</v>
      </c>
    </row>
    <row r="20" spans="1:20" s="10" customFormat="1" ht="31.5" x14ac:dyDescent="0.25">
      <c r="A20" s="132">
        <v>3</v>
      </c>
      <c r="B20" s="12" t="s">
        <v>185</v>
      </c>
      <c r="C20" s="129">
        <v>0.4</v>
      </c>
      <c r="D20" s="130" t="s">
        <v>186</v>
      </c>
      <c r="E20" s="129" t="s">
        <v>22</v>
      </c>
      <c r="F20" s="129">
        <v>0.6</v>
      </c>
      <c r="G20" s="11" t="s">
        <v>187</v>
      </c>
      <c r="H20" s="119">
        <v>405.81</v>
      </c>
      <c r="I20" s="119" t="s">
        <v>124</v>
      </c>
      <c r="J20" s="119">
        <v>1.04</v>
      </c>
      <c r="K20" s="119">
        <f>F20*H20*J20</f>
        <v>253.22543999999999</v>
      </c>
      <c r="L20" s="177"/>
      <c r="M20" s="119"/>
      <c r="N20" s="131"/>
      <c r="O20" s="36"/>
      <c r="P20" s="129"/>
      <c r="Q20" s="83"/>
      <c r="R20" s="14"/>
      <c r="S20" s="129"/>
      <c r="T20" s="11"/>
    </row>
    <row r="21" spans="1:20" ht="51" customHeight="1" x14ac:dyDescent="0.25">
      <c r="A21" s="128">
        <v>4</v>
      </c>
      <c r="B21" s="52" t="s">
        <v>103</v>
      </c>
      <c r="C21" s="130"/>
      <c r="D21" s="130"/>
      <c r="E21" s="129"/>
      <c r="F21" s="129"/>
      <c r="G21" s="13"/>
      <c r="H21" s="120"/>
      <c r="I21" s="120"/>
      <c r="J21" s="120"/>
      <c r="K21" s="119">
        <f>SUM(K18:K20)</f>
        <v>2695.5642000000003</v>
      </c>
      <c r="L21" s="177"/>
      <c r="M21" s="119"/>
      <c r="N21" s="124" t="s">
        <v>99</v>
      </c>
      <c r="O21" s="130" t="s">
        <v>99</v>
      </c>
      <c r="P21" s="130" t="s">
        <v>99</v>
      </c>
      <c r="Q21" s="130" t="s">
        <v>99</v>
      </c>
      <c r="R21" s="130" t="s">
        <v>99</v>
      </c>
      <c r="S21" s="130" t="s">
        <v>99</v>
      </c>
      <c r="T21" s="129" t="s">
        <v>99</v>
      </c>
    </row>
    <row r="22" spans="1:20" ht="65.25" customHeight="1" x14ac:dyDescent="0.25">
      <c r="A22" s="132">
        <v>5</v>
      </c>
      <c r="B22" s="12" t="s">
        <v>180</v>
      </c>
      <c r="C22" s="8"/>
      <c r="D22" s="129"/>
      <c r="E22" s="129"/>
      <c r="F22" s="129"/>
      <c r="G22" s="13"/>
      <c r="H22" s="119"/>
      <c r="I22" s="119"/>
      <c r="J22" s="119"/>
      <c r="K22" s="119">
        <f>K21*1.053</f>
        <v>2838.4291026000001</v>
      </c>
      <c r="L22" s="177"/>
      <c r="M22" s="119">
        <f>K22-L18</f>
        <v>695.14410260000022</v>
      </c>
      <c r="N22" s="32"/>
      <c r="O22" s="32"/>
    </row>
    <row r="23" spans="1:20" s="10" customFormat="1" ht="21" customHeight="1" x14ac:dyDescent="0.25">
      <c r="A23" s="174" t="s">
        <v>200</v>
      </c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31"/>
      <c r="O23" s="11"/>
      <c r="P23" s="129"/>
      <c r="Q23" s="11"/>
      <c r="R23" s="129"/>
      <c r="S23" s="11"/>
      <c r="T23" s="129"/>
    </row>
    <row r="24" spans="1:20" s="10" customFormat="1" ht="31.5" x14ac:dyDescent="0.25">
      <c r="A24" s="132">
        <v>1</v>
      </c>
      <c r="B24" s="12" t="s">
        <v>178</v>
      </c>
      <c r="C24" s="129">
        <v>0.4</v>
      </c>
      <c r="D24" s="129" t="s">
        <v>179</v>
      </c>
      <c r="E24" s="129" t="s">
        <v>22</v>
      </c>
      <c r="F24" s="129">
        <v>0.78</v>
      </c>
      <c r="G24" s="129" t="s">
        <v>184</v>
      </c>
      <c r="H24" s="119">
        <v>949.02</v>
      </c>
      <c r="I24" s="119" t="s">
        <v>124</v>
      </c>
      <c r="J24" s="119">
        <v>1.03</v>
      </c>
      <c r="K24" s="119">
        <f>F24*H24*J24</f>
        <v>762.44266800000003</v>
      </c>
      <c r="L24" s="177">
        <v>824.572</v>
      </c>
      <c r="M24" s="119"/>
      <c r="N24" s="131" t="s">
        <v>99</v>
      </c>
      <c r="O24" s="129" t="s">
        <v>99</v>
      </c>
      <c r="P24" s="129" t="s">
        <v>99</v>
      </c>
      <c r="Q24" s="129" t="s">
        <v>99</v>
      </c>
      <c r="R24" s="129" t="s">
        <v>99</v>
      </c>
      <c r="S24" s="129" t="s">
        <v>99</v>
      </c>
      <c r="T24" s="129" t="s">
        <v>99</v>
      </c>
    </row>
    <row r="25" spans="1:20" s="10" customFormat="1" ht="31.5" x14ac:dyDescent="0.25">
      <c r="A25" s="128">
        <v>2</v>
      </c>
      <c r="B25" s="12" t="s">
        <v>185</v>
      </c>
      <c r="C25" s="129">
        <v>0.4</v>
      </c>
      <c r="D25" s="127" t="s">
        <v>188</v>
      </c>
      <c r="E25" s="129" t="s">
        <v>22</v>
      </c>
      <c r="F25" s="129">
        <v>0.46</v>
      </c>
      <c r="G25" s="11" t="s">
        <v>189</v>
      </c>
      <c r="H25" s="119">
        <v>547.16</v>
      </c>
      <c r="I25" s="119" t="s">
        <v>124</v>
      </c>
      <c r="J25" s="119">
        <v>1.04</v>
      </c>
      <c r="K25" s="119">
        <f>F25*H25*J25</f>
        <v>261.76134400000001</v>
      </c>
      <c r="L25" s="177"/>
      <c r="M25" s="119"/>
      <c r="N25" s="131" t="s">
        <v>99</v>
      </c>
      <c r="O25" s="36" t="s">
        <v>99</v>
      </c>
      <c r="P25" s="129" t="s">
        <v>99</v>
      </c>
      <c r="Q25" s="83" t="s">
        <v>99</v>
      </c>
      <c r="R25" s="14" t="s">
        <v>99</v>
      </c>
      <c r="S25" s="129" t="s">
        <v>99</v>
      </c>
      <c r="T25" s="11" t="s">
        <v>99</v>
      </c>
    </row>
    <row r="26" spans="1:20" s="10" customFormat="1" ht="31.5" x14ac:dyDescent="0.25">
      <c r="A26" s="132">
        <v>3</v>
      </c>
      <c r="B26" s="12" t="s">
        <v>185</v>
      </c>
      <c r="C26" s="129">
        <v>0.4</v>
      </c>
      <c r="D26" s="130" t="s">
        <v>186</v>
      </c>
      <c r="E26" s="129" t="s">
        <v>22</v>
      </c>
      <c r="F26" s="129">
        <v>0.32</v>
      </c>
      <c r="G26" s="11" t="s">
        <v>187</v>
      </c>
      <c r="H26" s="119">
        <v>405.81</v>
      </c>
      <c r="I26" s="119" t="s">
        <v>124</v>
      </c>
      <c r="J26" s="119">
        <v>1.04</v>
      </c>
      <c r="K26" s="119">
        <f>F26*H26*J26</f>
        <v>135.05356800000001</v>
      </c>
      <c r="L26" s="177"/>
      <c r="M26" s="119"/>
      <c r="N26" s="131"/>
      <c r="O26" s="36"/>
      <c r="P26" s="129"/>
      <c r="Q26" s="83"/>
      <c r="R26" s="14"/>
      <c r="S26" s="129"/>
      <c r="T26" s="11"/>
    </row>
    <row r="27" spans="1:20" ht="51" customHeight="1" x14ac:dyDescent="0.25">
      <c r="A27" s="128">
        <v>4</v>
      </c>
      <c r="B27" s="52" t="s">
        <v>103</v>
      </c>
      <c r="C27" s="130"/>
      <c r="D27" s="130"/>
      <c r="E27" s="129"/>
      <c r="F27" s="129"/>
      <c r="G27" s="13"/>
      <c r="H27" s="120"/>
      <c r="I27" s="120"/>
      <c r="J27" s="120"/>
      <c r="K27" s="119">
        <f>SUM(K24:K26)</f>
        <v>1159.2575800000002</v>
      </c>
      <c r="L27" s="177"/>
      <c r="M27" s="119"/>
      <c r="N27" s="124" t="s">
        <v>99</v>
      </c>
      <c r="O27" s="130" t="s">
        <v>99</v>
      </c>
      <c r="P27" s="130" t="s">
        <v>99</v>
      </c>
      <c r="Q27" s="130" t="s">
        <v>99</v>
      </c>
      <c r="R27" s="130" t="s">
        <v>99</v>
      </c>
      <c r="S27" s="130" t="s">
        <v>99</v>
      </c>
      <c r="T27" s="129" t="s">
        <v>99</v>
      </c>
    </row>
    <row r="28" spans="1:20" ht="65.25" customHeight="1" x14ac:dyDescent="0.25">
      <c r="A28" s="132">
        <v>5</v>
      </c>
      <c r="B28" s="12" t="s">
        <v>180</v>
      </c>
      <c r="C28" s="8"/>
      <c r="D28" s="129"/>
      <c r="E28" s="129"/>
      <c r="F28" s="129"/>
      <c r="G28" s="13"/>
      <c r="H28" s="119"/>
      <c r="I28" s="119"/>
      <c r="J28" s="119"/>
      <c r="K28" s="119">
        <f>K27*1.053</f>
        <v>1220.6982317400002</v>
      </c>
      <c r="L28" s="177"/>
      <c r="M28" s="119">
        <f>K28-L24</f>
        <v>396.12623174000021</v>
      </c>
      <c r="N28" s="32"/>
      <c r="O28" s="32"/>
    </row>
    <row r="29" spans="1:20" s="10" customFormat="1" ht="21" customHeight="1" x14ac:dyDescent="0.25">
      <c r="A29" s="174" t="s">
        <v>201</v>
      </c>
      <c r="B29" s="174"/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31"/>
      <c r="O29" s="11"/>
      <c r="P29" s="129"/>
      <c r="Q29" s="11"/>
      <c r="R29" s="129"/>
      <c r="S29" s="11"/>
      <c r="T29" s="129"/>
    </row>
    <row r="30" spans="1:20" s="10" customFormat="1" ht="31.5" x14ac:dyDescent="0.25">
      <c r="A30" s="132">
        <v>1</v>
      </c>
      <c r="B30" s="12" t="s">
        <v>178</v>
      </c>
      <c r="C30" s="129">
        <v>0.4</v>
      </c>
      <c r="D30" s="129" t="s">
        <v>179</v>
      </c>
      <c r="E30" s="129" t="s">
        <v>22</v>
      </c>
      <c r="F30" s="129">
        <v>1.6850000000000001</v>
      </c>
      <c r="G30" s="129" t="s">
        <v>184</v>
      </c>
      <c r="H30" s="119">
        <v>949.02</v>
      </c>
      <c r="I30" s="119" t="s">
        <v>124</v>
      </c>
      <c r="J30" s="119">
        <v>1.03</v>
      </c>
      <c r="K30" s="119">
        <f>F30*H30*J30</f>
        <v>1647.0716609999999</v>
      </c>
      <c r="L30" s="177">
        <v>2069.203</v>
      </c>
      <c r="M30" s="119"/>
      <c r="N30" s="131" t="s">
        <v>99</v>
      </c>
      <c r="O30" s="129" t="s">
        <v>99</v>
      </c>
      <c r="P30" s="129" t="s">
        <v>99</v>
      </c>
      <c r="Q30" s="129" t="s">
        <v>99</v>
      </c>
      <c r="R30" s="129" t="s">
        <v>99</v>
      </c>
      <c r="S30" s="129" t="s">
        <v>99</v>
      </c>
      <c r="T30" s="129" t="s">
        <v>99</v>
      </c>
    </row>
    <row r="31" spans="1:20" s="10" customFormat="1" ht="31.5" x14ac:dyDescent="0.25">
      <c r="A31" s="128">
        <v>2</v>
      </c>
      <c r="B31" s="12" t="s">
        <v>185</v>
      </c>
      <c r="C31" s="129">
        <v>0.4</v>
      </c>
      <c r="D31" s="127" t="s">
        <v>188</v>
      </c>
      <c r="E31" s="129" t="s">
        <v>22</v>
      </c>
      <c r="F31" s="129">
        <v>1.32</v>
      </c>
      <c r="G31" s="11" t="s">
        <v>189</v>
      </c>
      <c r="H31" s="119">
        <v>547.16</v>
      </c>
      <c r="I31" s="119" t="s">
        <v>124</v>
      </c>
      <c r="J31" s="119">
        <v>1.04</v>
      </c>
      <c r="K31" s="119">
        <f>F31*H31*J31</f>
        <v>751.14124800000002</v>
      </c>
      <c r="L31" s="177"/>
      <c r="M31" s="119"/>
      <c r="N31" s="131" t="s">
        <v>99</v>
      </c>
      <c r="O31" s="36" t="s">
        <v>99</v>
      </c>
      <c r="P31" s="129" t="s">
        <v>99</v>
      </c>
      <c r="Q31" s="83" t="s">
        <v>99</v>
      </c>
      <c r="R31" s="14" t="s">
        <v>99</v>
      </c>
      <c r="S31" s="129" t="s">
        <v>99</v>
      </c>
      <c r="T31" s="11" t="s">
        <v>99</v>
      </c>
    </row>
    <row r="32" spans="1:20" s="10" customFormat="1" ht="31.5" x14ac:dyDescent="0.25">
      <c r="A32" s="132">
        <v>3</v>
      </c>
      <c r="B32" s="12" t="s">
        <v>185</v>
      </c>
      <c r="C32" s="129">
        <v>0.4</v>
      </c>
      <c r="D32" s="130" t="s">
        <v>186</v>
      </c>
      <c r="E32" s="129" t="s">
        <v>22</v>
      </c>
      <c r="F32" s="129">
        <v>0.36499999999999999</v>
      </c>
      <c r="G32" s="11" t="s">
        <v>187</v>
      </c>
      <c r="H32" s="119">
        <v>405.81</v>
      </c>
      <c r="I32" s="119" t="s">
        <v>124</v>
      </c>
      <c r="J32" s="119">
        <v>1.04</v>
      </c>
      <c r="K32" s="119">
        <f>F32*H32*J32</f>
        <v>154.04547599999998</v>
      </c>
      <c r="L32" s="177"/>
      <c r="M32" s="119"/>
      <c r="N32" s="131"/>
      <c r="O32" s="36"/>
      <c r="P32" s="129"/>
      <c r="Q32" s="83"/>
      <c r="R32" s="14"/>
      <c r="S32" s="129"/>
      <c r="T32" s="11"/>
    </row>
    <row r="33" spans="1:20" ht="51" customHeight="1" x14ac:dyDescent="0.25">
      <c r="A33" s="128">
        <v>4</v>
      </c>
      <c r="B33" s="52" t="s">
        <v>103</v>
      </c>
      <c r="C33" s="130"/>
      <c r="D33" s="130"/>
      <c r="E33" s="129"/>
      <c r="F33" s="129"/>
      <c r="G33" s="13"/>
      <c r="H33" s="120"/>
      <c r="I33" s="120"/>
      <c r="J33" s="120"/>
      <c r="K33" s="119">
        <f>SUM(K30:K32)</f>
        <v>2552.2583849999996</v>
      </c>
      <c r="L33" s="177"/>
      <c r="M33" s="119"/>
      <c r="N33" s="124" t="s">
        <v>99</v>
      </c>
      <c r="O33" s="130" t="s">
        <v>99</v>
      </c>
      <c r="P33" s="130" t="s">
        <v>99</v>
      </c>
      <c r="Q33" s="130" t="s">
        <v>99</v>
      </c>
      <c r="R33" s="130" t="s">
        <v>99</v>
      </c>
      <c r="S33" s="130" t="s">
        <v>99</v>
      </c>
      <c r="T33" s="129" t="s">
        <v>99</v>
      </c>
    </row>
    <row r="34" spans="1:20" ht="65.25" customHeight="1" x14ac:dyDescent="0.25">
      <c r="A34" s="132">
        <v>5</v>
      </c>
      <c r="B34" s="12" t="s">
        <v>180</v>
      </c>
      <c r="C34" s="8"/>
      <c r="D34" s="129"/>
      <c r="E34" s="129"/>
      <c r="F34" s="129"/>
      <c r="G34" s="13"/>
      <c r="H34" s="119"/>
      <c r="I34" s="119"/>
      <c r="J34" s="119"/>
      <c r="K34" s="119">
        <f>K33*1.053</f>
        <v>2687.5280794049995</v>
      </c>
      <c r="L34" s="177"/>
      <c r="M34" s="119">
        <f>K34-L30</f>
        <v>618.32507940499954</v>
      </c>
      <c r="N34" s="32"/>
      <c r="O34" s="32"/>
    </row>
    <row r="35" spans="1:20" s="10" customFormat="1" ht="21" customHeight="1" x14ac:dyDescent="0.25">
      <c r="A35" s="174" t="s">
        <v>202</v>
      </c>
      <c r="B35" s="174"/>
      <c r="C35" s="174"/>
      <c r="D35" s="174"/>
      <c r="E35" s="174"/>
      <c r="F35" s="174"/>
      <c r="G35" s="174"/>
      <c r="H35" s="174"/>
      <c r="I35" s="174"/>
      <c r="J35" s="174"/>
      <c r="K35" s="174"/>
      <c r="L35" s="174"/>
      <c r="M35" s="174"/>
      <c r="N35" s="131"/>
      <c r="O35" s="11"/>
      <c r="P35" s="129"/>
      <c r="Q35" s="11"/>
      <c r="R35" s="129"/>
      <c r="S35" s="11"/>
      <c r="T35" s="129"/>
    </row>
    <row r="36" spans="1:20" s="10" customFormat="1" ht="31.5" x14ac:dyDescent="0.25">
      <c r="A36" s="132">
        <v>1</v>
      </c>
      <c r="B36" s="12" t="s">
        <v>178</v>
      </c>
      <c r="C36" s="129">
        <v>0.4</v>
      </c>
      <c r="D36" s="129" t="s">
        <v>179</v>
      </c>
      <c r="E36" s="129" t="s">
        <v>22</v>
      </c>
      <c r="F36" s="129">
        <v>3.19</v>
      </c>
      <c r="G36" s="129" t="s">
        <v>184</v>
      </c>
      <c r="H36" s="119">
        <v>949.02</v>
      </c>
      <c r="I36" s="119" t="s">
        <v>124</v>
      </c>
      <c r="J36" s="119">
        <v>1.03</v>
      </c>
      <c r="K36" s="119">
        <f>F36*H36*J36</f>
        <v>3118.1950139999999</v>
      </c>
      <c r="L36" s="177">
        <v>4408.1369999999997</v>
      </c>
      <c r="M36" s="119"/>
      <c r="N36" s="131" t="s">
        <v>99</v>
      </c>
      <c r="O36" s="129" t="s">
        <v>99</v>
      </c>
      <c r="P36" s="129" t="s">
        <v>99</v>
      </c>
      <c r="Q36" s="129" t="s">
        <v>99</v>
      </c>
      <c r="R36" s="129" t="s">
        <v>99</v>
      </c>
      <c r="S36" s="129" t="s">
        <v>99</v>
      </c>
      <c r="T36" s="129" t="s">
        <v>99</v>
      </c>
    </row>
    <row r="37" spans="1:20" s="10" customFormat="1" ht="31.5" x14ac:dyDescent="0.25">
      <c r="A37" s="128">
        <v>2</v>
      </c>
      <c r="B37" s="12" t="s">
        <v>185</v>
      </c>
      <c r="C37" s="129">
        <v>0.4</v>
      </c>
      <c r="D37" s="127" t="s">
        <v>188</v>
      </c>
      <c r="E37" s="129" t="s">
        <v>22</v>
      </c>
      <c r="F37" s="129">
        <v>2.2250000000000001</v>
      </c>
      <c r="G37" s="11" t="s">
        <v>189</v>
      </c>
      <c r="H37" s="119">
        <v>547.16</v>
      </c>
      <c r="I37" s="119" t="s">
        <v>124</v>
      </c>
      <c r="J37" s="119">
        <v>1.04</v>
      </c>
      <c r="K37" s="119">
        <f>F37*H37*J37</f>
        <v>1266.12824</v>
      </c>
      <c r="L37" s="177"/>
      <c r="M37" s="119"/>
      <c r="N37" s="131" t="s">
        <v>99</v>
      </c>
      <c r="O37" s="36" t="s">
        <v>99</v>
      </c>
      <c r="P37" s="129" t="s">
        <v>99</v>
      </c>
      <c r="Q37" s="83" t="s">
        <v>99</v>
      </c>
      <c r="R37" s="14" t="s">
        <v>99</v>
      </c>
      <c r="S37" s="129" t="s">
        <v>99</v>
      </c>
      <c r="T37" s="11" t="s">
        <v>99</v>
      </c>
    </row>
    <row r="38" spans="1:20" s="10" customFormat="1" ht="31.5" x14ac:dyDescent="0.25">
      <c r="A38" s="132">
        <v>3</v>
      </c>
      <c r="B38" s="12" t="s">
        <v>185</v>
      </c>
      <c r="C38" s="129">
        <v>0.4</v>
      </c>
      <c r="D38" s="130" t="s">
        <v>186</v>
      </c>
      <c r="E38" s="129" t="s">
        <v>22</v>
      </c>
      <c r="F38" s="129">
        <v>0.96499999999999997</v>
      </c>
      <c r="G38" s="11" t="s">
        <v>187</v>
      </c>
      <c r="H38" s="119">
        <v>405.81</v>
      </c>
      <c r="I38" s="119" t="s">
        <v>124</v>
      </c>
      <c r="J38" s="119">
        <v>1.04</v>
      </c>
      <c r="K38" s="119">
        <f>F38*H38*J38</f>
        <v>407.270916</v>
      </c>
      <c r="L38" s="177"/>
      <c r="M38" s="119"/>
      <c r="N38" s="131"/>
      <c r="O38" s="36"/>
      <c r="P38" s="129"/>
      <c r="Q38" s="83"/>
      <c r="R38" s="14"/>
      <c r="S38" s="129"/>
      <c r="T38" s="11"/>
    </row>
    <row r="39" spans="1:20" ht="51" customHeight="1" x14ac:dyDescent="0.25">
      <c r="A39" s="128">
        <v>4</v>
      </c>
      <c r="B39" s="52" t="s">
        <v>103</v>
      </c>
      <c r="C39" s="130"/>
      <c r="D39" s="130"/>
      <c r="E39" s="129"/>
      <c r="F39" s="129"/>
      <c r="G39" s="13"/>
      <c r="H39" s="120"/>
      <c r="I39" s="120"/>
      <c r="J39" s="120"/>
      <c r="K39" s="119">
        <f>SUM(K36:K38)</f>
        <v>4791.5941700000003</v>
      </c>
      <c r="L39" s="177"/>
      <c r="M39" s="119"/>
      <c r="N39" s="124" t="s">
        <v>99</v>
      </c>
      <c r="O39" s="130" t="s">
        <v>99</v>
      </c>
      <c r="P39" s="130" t="s">
        <v>99</v>
      </c>
      <c r="Q39" s="130" t="s">
        <v>99</v>
      </c>
      <c r="R39" s="130" t="s">
        <v>99</v>
      </c>
      <c r="S39" s="130" t="s">
        <v>99</v>
      </c>
      <c r="T39" s="129" t="s">
        <v>99</v>
      </c>
    </row>
    <row r="40" spans="1:20" ht="65.25" customHeight="1" x14ac:dyDescent="0.25">
      <c r="A40" s="132">
        <v>5</v>
      </c>
      <c r="B40" s="12" t="s">
        <v>180</v>
      </c>
      <c r="C40" s="8"/>
      <c r="D40" s="129"/>
      <c r="E40" s="129"/>
      <c r="F40" s="129"/>
      <c r="G40" s="13"/>
      <c r="H40" s="119"/>
      <c r="I40" s="119"/>
      <c r="J40" s="119"/>
      <c r="K40" s="119">
        <f>K39*1.053</f>
        <v>5045.5486610099997</v>
      </c>
      <c r="L40" s="177"/>
      <c r="M40" s="119">
        <f>K40-L36</f>
        <v>637.41166100999999</v>
      </c>
      <c r="N40" s="32"/>
      <c r="O40" s="32"/>
    </row>
    <row r="41" spans="1:20" s="10" customFormat="1" ht="21" customHeight="1" x14ac:dyDescent="0.25">
      <c r="A41" s="174" t="s">
        <v>203</v>
      </c>
      <c r="B41" s="174"/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31"/>
      <c r="O41" s="11"/>
      <c r="P41" s="129"/>
      <c r="Q41" s="11"/>
      <c r="R41" s="129"/>
      <c r="S41" s="11"/>
      <c r="T41" s="129"/>
    </row>
    <row r="42" spans="1:20" s="10" customFormat="1" ht="31.5" x14ac:dyDescent="0.25">
      <c r="A42" s="132">
        <v>1</v>
      </c>
      <c r="B42" s="12" t="s">
        <v>178</v>
      </c>
      <c r="C42" s="129">
        <v>0.4</v>
      </c>
      <c r="D42" s="129" t="s">
        <v>179</v>
      </c>
      <c r="E42" s="129" t="s">
        <v>22</v>
      </c>
      <c r="F42" s="129">
        <v>0.71</v>
      </c>
      <c r="G42" s="129" t="s">
        <v>184</v>
      </c>
      <c r="H42" s="119">
        <v>949.02</v>
      </c>
      <c r="I42" s="119" t="s">
        <v>124</v>
      </c>
      <c r="J42" s="119">
        <v>1.03</v>
      </c>
      <c r="K42" s="119">
        <f>F42*H42*J42</f>
        <v>694.01832599999989</v>
      </c>
      <c r="L42" s="177">
        <v>1283.2670000000001</v>
      </c>
      <c r="M42" s="119"/>
      <c r="N42" s="131" t="s">
        <v>99</v>
      </c>
      <c r="O42" s="129" t="s">
        <v>99</v>
      </c>
      <c r="P42" s="129" t="s">
        <v>99</v>
      </c>
      <c r="Q42" s="129" t="s">
        <v>99</v>
      </c>
      <c r="R42" s="129" t="s">
        <v>99</v>
      </c>
      <c r="S42" s="129" t="s">
        <v>99</v>
      </c>
      <c r="T42" s="129" t="s">
        <v>99</v>
      </c>
    </row>
    <row r="43" spans="1:20" s="10" customFormat="1" ht="31.5" x14ac:dyDescent="0.25">
      <c r="A43" s="128">
        <v>2</v>
      </c>
      <c r="B43" s="12" t="s">
        <v>185</v>
      </c>
      <c r="C43" s="129">
        <v>0.4</v>
      </c>
      <c r="D43" s="127" t="s">
        <v>188</v>
      </c>
      <c r="E43" s="129" t="s">
        <v>22</v>
      </c>
      <c r="F43" s="129">
        <v>0.55000000000000004</v>
      </c>
      <c r="G43" s="11" t="s">
        <v>189</v>
      </c>
      <c r="H43" s="119">
        <v>547.16</v>
      </c>
      <c r="I43" s="119" t="s">
        <v>124</v>
      </c>
      <c r="J43" s="119">
        <v>1.04</v>
      </c>
      <c r="K43" s="119">
        <f>F43*H43*J43</f>
        <v>312.97552000000002</v>
      </c>
      <c r="L43" s="177"/>
      <c r="M43" s="119"/>
      <c r="N43" s="131" t="s">
        <v>99</v>
      </c>
      <c r="O43" s="36" t="s">
        <v>99</v>
      </c>
      <c r="P43" s="129" t="s">
        <v>99</v>
      </c>
      <c r="Q43" s="83" t="s">
        <v>99</v>
      </c>
      <c r="R43" s="14" t="s">
        <v>99</v>
      </c>
      <c r="S43" s="129" t="s">
        <v>99</v>
      </c>
      <c r="T43" s="11" t="s">
        <v>99</v>
      </c>
    </row>
    <row r="44" spans="1:20" s="10" customFormat="1" ht="31.5" x14ac:dyDescent="0.25">
      <c r="A44" s="132">
        <v>3</v>
      </c>
      <c r="B44" s="12" t="s">
        <v>185</v>
      </c>
      <c r="C44" s="129">
        <v>0.4</v>
      </c>
      <c r="D44" s="130" t="s">
        <v>186</v>
      </c>
      <c r="E44" s="129" t="s">
        <v>22</v>
      </c>
      <c r="F44" s="129">
        <v>0.16</v>
      </c>
      <c r="G44" s="11" t="s">
        <v>187</v>
      </c>
      <c r="H44" s="119">
        <v>405.81</v>
      </c>
      <c r="I44" s="119" t="s">
        <v>124</v>
      </c>
      <c r="J44" s="119">
        <v>1.04</v>
      </c>
      <c r="K44" s="119">
        <f>F44*H44*J44</f>
        <v>67.526784000000006</v>
      </c>
      <c r="L44" s="177"/>
      <c r="M44" s="119"/>
      <c r="N44" s="131"/>
      <c r="O44" s="36"/>
      <c r="P44" s="129"/>
      <c r="Q44" s="83"/>
      <c r="R44" s="14"/>
      <c r="S44" s="129"/>
      <c r="T44" s="11"/>
    </row>
    <row r="45" spans="1:20" s="10" customFormat="1" ht="31.5" x14ac:dyDescent="0.25">
      <c r="A45" s="137">
        <v>4</v>
      </c>
      <c r="B45" s="12" t="s">
        <v>204</v>
      </c>
      <c r="C45" s="129">
        <v>0.4</v>
      </c>
      <c r="D45" s="130" t="s">
        <v>205</v>
      </c>
      <c r="E45" s="129" t="s">
        <v>22</v>
      </c>
      <c r="F45" s="129">
        <v>0.71</v>
      </c>
      <c r="G45" s="11" t="s">
        <v>206</v>
      </c>
      <c r="H45" s="119">
        <v>300.27</v>
      </c>
      <c r="I45" s="119" t="s">
        <v>124</v>
      </c>
      <c r="J45" s="119">
        <v>1.48</v>
      </c>
      <c r="K45" s="119">
        <f>F45*H45*J45</f>
        <v>315.52371599999992</v>
      </c>
      <c r="L45" s="177"/>
      <c r="M45" s="119"/>
      <c r="N45" s="131"/>
      <c r="O45" s="36"/>
      <c r="P45" s="129"/>
      <c r="Q45" s="83"/>
      <c r="R45" s="14"/>
      <c r="S45" s="129"/>
      <c r="T45" s="11"/>
    </row>
    <row r="46" spans="1:20" ht="51" customHeight="1" x14ac:dyDescent="0.25">
      <c r="A46" s="128">
        <v>5</v>
      </c>
      <c r="B46" s="52" t="s">
        <v>103</v>
      </c>
      <c r="C46" s="130"/>
      <c r="D46" s="130"/>
      <c r="E46" s="129"/>
      <c r="F46" s="129"/>
      <c r="G46" s="13"/>
      <c r="H46" s="120"/>
      <c r="I46" s="120"/>
      <c r="J46" s="120"/>
      <c r="K46" s="119">
        <f>SUM(K42:K45)</f>
        <v>1390.0443459999997</v>
      </c>
      <c r="L46" s="177"/>
      <c r="M46" s="119"/>
      <c r="N46" s="124" t="s">
        <v>99</v>
      </c>
      <c r="O46" s="130" t="s">
        <v>99</v>
      </c>
      <c r="P46" s="130" t="s">
        <v>99</v>
      </c>
      <c r="Q46" s="130" t="s">
        <v>99</v>
      </c>
      <c r="R46" s="130" t="s">
        <v>99</v>
      </c>
      <c r="S46" s="130" t="s">
        <v>99</v>
      </c>
      <c r="T46" s="129" t="s">
        <v>99</v>
      </c>
    </row>
    <row r="47" spans="1:20" ht="65.25" customHeight="1" x14ac:dyDescent="0.25">
      <c r="A47" s="137">
        <v>6</v>
      </c>
      <c r="B47" s="12" t="s">
        <v>180</v>
      </c>
      <c r="C47" s="8"/>
      <c r="D47" s="129"/>
      <c r="E47" s="129"/>
      <c r="F47" s="129"/>
      <c r="G47" s="13"/>
      <c r="H47" s="119"/>
      <c r="I47" s="119"/>
      <c r="J47" s="119"/>
      <c r="K47" s="119">
        <f>K46*1.053</f>
        <v>1463.7166963379996</v>
      </c>
      <c r="L47" s="177"/>
      <c r="M47" s="119">
        <f>K47-L42</f>
        <v>180.44969633799951</v>
      </c>
      <c r="N47" s="32"/>
      <c r="O47" s="32"/>
    </row>
    <row r="48" spans="1:20" x14ac:dyDescent="0.25">
      <c r="A48" s="174" t="s">
        <v>211</v>
      </c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</row>
    <row r="49" spans="1:13" ht="31.5" x14ac:dyDescent="0.25">
      <c r="A49" s="132">
        <v>1</v>
      </c>
      <c r="B49" s="12" t="s">
        <v>178</v>
      </c>
      <c r="C49" s="129">
        <v>0.4</v>
      </c>
      <c r="D49" s="129" t="s">
        <v>179</v>
      </c>
      <c r="E49" s="129" t="s">
        <v>22</v>
      </c>
      <c r="F49" s="129">
        <v>0.91500000000000004</v>
      </c>
      <c r="G49" s="129" t="s">
        <v>184</v>
      </c>
      <c r="H49" s="119">
        <v>949.02</v>
      </c>
      <c r="I49" s="119" t="s">
        <v>124</v>
      </c>
      <c r="J49" s="119">
        <v>1.03</v>
      </c>
      <c r="K49" s="119">
        <f>F49*H49*J49</f>
        <v>894.40389900000002</v>
      </c>
      <c r="L49" s="177">
        <v>1291.67</v>
      </c>
      <c r="M49" s="119"/>
    </row>
    <row r="50" spans="1:13" ht="31.5" x14ac:dyDescent="0.25">
      <c r="A50" s="128">
        <v>2</v>
      </c>
      <c r="B50" s="12" t="s">
        <v>185</v>
      </c>
      <c r="C50" s="129">
        <v>0.4</v>
      </c>
      <c r="D50" s="127" t="s">
        <v>188</v>
      </c>
      <c r="E50" s="129" t="s">
        <v>22</v>
      </c>
      <c r="F50" s="129">
        <v>0.67500000000000004</v>
      </c>
      <c r="G50" s="11" t="s">
        <v>189</v>
      </c>
      <c r="H50" s="119">
        <v>547.16</v>
      </c>
      <c r="I50" s="119" t="s">
        <v>124</v>
      </c>
      <c r="J50" s="119">
        <v>1.04</v>
      </c>
      <c r="K50" s="119">
        <f>F50*H50*J50</f>
        <v>384.10632000000004</v>
      </c>
      <c r="L50" s="177"/>
      <c r="M50" s="119"/>
    </row>
    <row r="51" spans="1:13" ht="31.5" x14ac:dyDescent="0.25">
      <c r="A51" s="132">
        <v>3</v>
      </c>
      <c r="B51" s="12" t="s">
        <v>185</v>
      </c>
      <c r="C51" s="129">
        <v>0.4</v>
      </c>
      <c r="D51" s="130" t="s">
        <v>186</v>
      </c>
      <c r="E51" s="129" t="s">
        <v>22</v>
      </c>
      <c r="F51" s="129">
        <v>0.24</v>
      </c>
      <c r="G51" s="11" t="s">
        <v>187</v>
      </c>
      <c r="H51" s="119">
        <v>405.81</v>
      </c>
      <c r="I51" s="119" t="s">
        <v>124</v>
      </c>
      <c r="J51" s="119">
        <v>1.04</v>
      </c>
      <c r="K51" s="119">
        <f>F51*H51*J51</f>
        <v>101.29017599999999</v>
      </c>
      <c r="L51" s="177"/>
      <c r="M51" s="119"/>
    </row>
    <row r="52" spans="1:13" ht="47.25" x14ac:dyDescent="0.25">
      <c r="A52" s="128">
        <v>4</v>
      </c>
      <c r="B52" s="52" t="s">
        <v>103</v>
      </c>
      <c r="C52" s="130"/>
      <c r="D52" s="130"/>
      <c r="E52" s="129"/>
      <c r="F52" s="129"/>
      <c r="G52" s="13"/>
      <c r="H52" s="120"/>
      <c r="I52" s="120"/>
      <c r="J52" s="120"/>
      <c r="K52" s="119">
        <f>SUM(K49:K51)</f>
        <v>1379.800395</v>
      </c>
      <c r="L52" s="177"/>
      <c r="M52" s="119"/>
    </row>
    <row r="53" spans="1:13" ht="63" x14ac:dyDescent="0.25">
      <c r="A53" s="132">
        <v>5</v>
      </c>
      <c r="B53" s="12" t="s">
        <v>180</v>
      </c>
      <c r="C53" s="8"/>
      <c r="D53" s="129"/>
      <c r="E53" s="129"/>
      <c r="F53" s="129"/>
      <c r="G53" s="13"/>
      <c r="H53" s="119"/>
      <c r="I53" s="119"/>
      <c r="J53" s="119"/>
      <c r="K53" s="119">
        <f>K52*1.053</f>
        <v>1452.9298159349999</v>
      </c>
      <c r="L53" s="177"/>
      <c r="M53" s="119">
        <f>K53-L49</f>
        <v>161.25981593499978</v>
      </c>
    </row>
    <row r="54" spans="1:13" x14ac:dyDescent="0.25">
      <c r="A54" s="174" t="s">
        <v>212</v>
      </c>
      <c r="B54" s="174"/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</row>
    <row r="55" spans="1:13" ht="31.5" x14ac:dyDescent="0.25">
      <c r="A55" s="133">
        <v>1</v>
      </c>
      <c r="B55" s="12" t="s">
        <v>178</v>
      </c>
      <c r="C55" s="134">
        <v>0.4</v>
      </c>
      <c r="D55" s="134" t="s">
        <v>179</v>
      </c>
      <c r="E55" s="134" t="s">
        <v>22</v>
      </c>
      <c r="F55" s="134">
        <v>2.0099999999999998</v>
      </c>
      <c r="G55" s="134" t="s">
        <v>184</v>
      </c>
      <c r="H55" s="119">
        <v>949.02</v>
      </c>
      <c r="I55" s="119" t="s">
        <v>124</v>
      </c>
      <c r="J55" s="119">
        <v>1.03</v>
      </c>
      <c r="K55" s="119">
        <f>F55*H55*J55</f>
        <v>1964.7561059999998</v>
      </c>
      <c r="L55" s="177">
        <v>2090.5830000000001</v>
      </c>
      <c r="M55" s="119"/>
    </row>
    <row r="56" spans="1:13" ht="31.5" x14ac:dyDescent="0.25">
      <c r="A56" s="128">
        <v>2</v>
      </c>
      <c r="B56" s="12" t="s">
        <v>185</v>
      </c>
      <c r="C56" s="134">
        <v>0.4</v>
      </c>
      <c r="D56" s="127" t="s">
        <v>188</v>
      </c>
      <c r="E56" s="134" t="s">
        <v>22</v>
      </c>
      <c r="F56" s="134">
        <v>1.575</v>
      </c>
      <c r="G56" s="11" t="s">
        <v>189</v>
      </c>
      <c r="H56" s="119">
        <v>547.16</v>
      </c>
      <c r="I56" s="119" t="s">
        <v>124</v>
      </c>
      <c r="J56" s="119">
        <v>1.04</v>
      </c>
      <c r="K56" s="119">
        <f>F56*H56*J56</f>
        <v>896.24807999999996</v>
      </c>
      <c r="L56" s="177"/>
      <c r="M56" s="119"/>
    </row>
    <row r="57" spans="1:13" ht="31.5" x14ac:dyDescent="0.25">
      <c r="A57" s="133">
        <v>3</v>
      </c>
      <c r="B57" s="12" t="s">
        <v>185</v>
      </c>
      <c r="C57" s="134">
        <v>0.4</v>
      </c>
      <c r="D57" s="135" t="s">
        <v>186</v>
      </c>
      <c r="E57" s="134" t="s">
        <v>22</v>
      </c>
      <c r="F57" s="134">
        <v>0.435</v>
      </c>
      <c r="G57" s="11" t="s">
        <v>187</v>
      </c>
      <c r="H57" s="119">
        <v>405.81</v>
      </c>
      <c r="I57" s="119" t="s">
        <v>124</v>
      </c>
      <c r="J57" s="119">
        <v>1.04</v>
      </c>
      <c r="K57" s="119">
        <f>F57*H57*J57</f>
        <v>183.58844400000001</v>
      </c>
      <c r="L57" s="177"/>
      <c r="M57" s="119"/>
    </row>
    <row r="58" spans="1:13" ht="47.25" x14ac:dyDescent="0.25">
      <c r="A58" s="128">
        <v>4</v>
      </c>
      <c r="B58" s="52" t="s">
        <v>103</v>
      </c>
      <c r="C58" s="135"/>
      <c r="D58" s="135"/>
      <c r="E58" s="134"/>
      <c r="F58" s="134"/>
      <c r="G58" s="13"/>
      <c r="H58" s="120"/>
      <c r="I58" s="120"/>
      <c r="J58" s="120"/>
      <c r="K58" s="119">
        <f>SUM(K55:K57)</f>
        <v>3044.5926299999996</v>
      </c>
      <c r="L58" s="177"/>
      <c r="M58" s="119"/>
    </row>
    <row r="59" spans="1:13" ht="63" x14ac:dyDescent="0.25">
      <c r="A59" s="133">
        <v>5</v>
      </c>
      <c r="B59" s="12" t="s">
        <v>180</v>
      </c>
      <c r="C59" s="8"/>
      <c r="D59" s="134"/>
      <c r="E59" s="134"/>
      <c r="F59" s="134"/>
      <c r="G59" s="13"/>
      <c r="H59" s="119"/>
      <c r="I59" s="119"/>
      <c r="J59" s="119"/>
      <c r="K59" s="119">
        <f>K58*1.053</f>
        <v>3205.9560393899992</v>
      </c>
      <c r="L59" s="177"/>
      <c r="M59" s="119">
        <f>K59-L55</f>
        <v>1115.3730393899991</v>
      </c>
    </row>
    <row r="60" spans="1:13" x14ac:dyDescent="0.25">
      <c r="A60" s="174" t="s">
        <v>213</v>
      </c>
      <c r="B60" s="174"/>
      <c r="C60" s="174"/>
      <c r="D60" s="174"/>
      <c r="E60" s="174"/>
      <c r="F60" s="174"/>
      <c r="G60" s="174"/>
      <c r="H60" s="174"/>
      <c r="I60" s="174"/>
      <c r="J60" s="174"/>
      <c r="K60" s="174"/>
      <c r="L60" s="174"/>
      <c r="M60" s="174"/>
    </row>
    <row r="61" spans="1:13" ht="31.5" x14ac:dyDescent="0.25">
      <c r="A61" s="133">
        <v>1</v>
      </c>
      <c r="B61" s="12" t="s">
        <v>178</v>
      </c>
      <c r="C61" s="134">
        <v>0.4</v>
      </c>
      <c r="D61" s="134" t="s">
        <v>179</v>
      </c>
      <c r="E61" s="134" t="s">
        <v>22</v>
      </c>
      <c r="F61" s="134">
        <v>1.44</v>
      </c>
      <c r="G61" s="134" t="s">
        <v>184</v>
      </c>
      <c r="H61" s="119">
        <v>949.02</v>
      </c>
      <c r="I61" s="119" t="s">
        <v>124</v>
      </c>
      <c r="J61" s="119">
        <v>1.03</v>
      </c>
      <c r="K61" s="119">
        <f>F61*H61*J61</f>
        <v>1407.586464</v>
      </c>
      <c r="L61" s="177">
        <v>2090.5830000000001</v>
      </c>
      <c r="M61" s="119"/>
    </row>
    <row r="62" spans="1:13" ht="31.5" x14ac:dyDescent="0.25">
      <c r="A62" s="128">
        <v>2</v>
      </c>
      <c r="B62" s="12" t="s">
        <v>185</v>
      </c>
      <c r="C62" s="134">
        <v>0.4</v>
      </c>
      <c r="D62" s="127" t="s">
        <v>188</v>
      </c>
      <c r="E62" s="134" t="s">
        <v>22</v>
      </c>
      <c r="F62" s="134">
        <v>1</v>
      </c>
      <c r="G62" s="11" t="s">
        <v>189</v>
      </c>
      <c r="H62" s="119">
        <v>547.16</v>
      </c>
      <c r="I62" s="119" t="s">
        <v>124</v>
      </c>
      <c r="J62" s="119">
        <v>1.04</v>
      </c>
      <c r="K62" s="119">
        <f>F62*H62*J62</f>
        <v>569.04639999999995</v>
      </c>
      <c r="L62" s="177"/>
      <c r="M62" s="119"/>
    </row>
    <row r="63" spans="1:13" ht="31.5" x14ac:dyDescent="0.25">
      <c r="A63" s="133">
        <v>3</v>
      </c>
      <c r="B63" s="12" t="s">
        <v>185</v>
      </c>
      <c r="C63" s="134">
        <v>0.4</v>
      </c>
      <c r="D63" s="135" t="s">
        <v>186</v>
      </c>
      <c r="E63" s="134" t="s">
        <v>22</v>
      </c>
      <c r="F63" s="134">
        <v>0.44</v>
      </c>
      <c r="G63" s="11" t="s">
        <v>187</v>
      </c>
      <c r="H63" s="119">
        <v>405.81</v>
      </c>
      <c r="I63" s="119" t="s">
        <v>124</v>
      </c>
      <c r="J63" s="119">
        <v>1.04</v>
      </c>
      <c r="K63" s="119">
        <f>F63*H63*J63</f>
        <v>185.698656</v>
      </c>
      <c r="L63" s="177"/>
      <c r="M63" s="119"/>
    </row>
    <row r="64" spans="1:13" ht="47.25" x14ac:dyDescent="0.25">
      <c r="A64" s="128">
        <v>4</v>
      </c>
      <c r="B64" s="52" t="s">
        <v>103</v>
      </c>
      <c r="C64" s="135"/>
      <c r="D64" s="135"/>
      <c r="E64" s="134"/>
      <c r="F64" s="134"/>
      <c r="G64" s="13"/>
      <c r="H64" s="120"/>
      <c r="I64" s="120"/>
      <c r="J64" s="120"/>
      <c r="K64" s="119">
        <f>SUM(K61:K63)</f>
        <v>2162.3315199999997</v>
      </c>
      <c r="L64" s="177"/>
      <c r="M64" s="119"/>
    </row>
    <row r="65" spans="1:13" ht="63" x14ac:dyDescent="0.25">
      <c r="A65" s="133">
        <v>5</v>
      </c>
      <c r="B65" s="12" t="s">
        <v>180</v>
      </c>
      <c r="C65" s="8"/>
      <c r="D65" s="134"/>
      <c r="E65" s="134"/>
      <c r="F65" s="134"/>
      <c r="G65" s="13"/>
      <c r="H65" s="119"/>
      <c r="I65" s="119"/>
      <c r="J65" s="119"/>
      <c r="K65" s="119">
        <f>K64*1.053</f>
        <v>2276.9350905599995</v>
      </c>
      <c r="L65" s="177"/>
      <c r="M65" s="119">
        <f>K65-L61</f>
        <v>186.3520905599994</v>
      </c>
    </row>
    <row r="66" spans="1:13" x14ac:dyDescent="0.25">
      <c r="A66" s="174" t="s">
        <v>214</v>
      </c>
      <c r="B66" s="174"/>
      <c r="C66" s="174"/>
      <c r="D66" s="174"/>
      <c r="E66" s="174"/>
      <c r="F66" s="174"/>
      <c r="G66" s="174"/>
      <c r="H66" s="174"/>
      <c r="I66" s="174"/>
      <c r="J66" s="174"/>
      <c r="K66" s="174"/>
      <c r="L66" s="174"/>
      <c r="M66" s="174"/>
    </row>
    <row r="67" spans="1:13" ht="31.5" x14ac:dyDescent="0.25">
      <c r="A67" s="133">
        <v>1</v>
      </c>
      <c r="B67" s="12" t="s">
        <v>178</v>
      </c>
      <c r="C67" s="134">
        <v>0.4</v>
      </c>
      <c r="D67" s="134" t="s">
        <v>179</v>
      </c>
      <c r="E67" s="134" t="s">
        <v>22</v>
      </c>
      <c r="F67" s="134">
        <v>0.77500000000000002</v>
      </c>
      <c r="G67" s="134" t="s">
        <v>184</v>
      </c>
      <c r="H67" s="119">
        <v>949.02</v>
      </c>
      <c r="I67" s="119" t="s">
        <v>124</v>
      </c>
      <c r="J67" s="119">
        <v>1.03</v>
      </c>
      <c r="K67" s="119">
        <f>F67*H67*J67</f>
        <v>757.55521499999998</v>
      </c>
      <c r="L67" s="177">
        <v>966.52099999999996</v>
      </c>
      <c r="M67" s="119"/>
    </row>
    <row r="68" spans="1:13" ht="31.5" x14ac:dyDescent="0.25">
      <c r="A68" s="128">
        <v>2</v>
      </c>
      <c r="B68" s="12" t="s">
        <v>185</v>
      </c>
      <c r="C68" s="134">
        <v>0.4</v>
      </c>
      <c r="D68" s="127" t="s">
        <v>188</v>
      </c>
      <c r="E68" s="134" t="s">
        <v>22</v>
      </c>
      <c r="F68" s="134">
        <v>0.52</v>
      </c>
      <c r="G68" s="11" t="s">
        <v>189</v>
      </c>
      <c r="H68" s="119">
        <v>547.16</v>
      </c>
      <c r="I68" s="119" t="s">
        <v>124</v>
      </c>
      <c r="J68" s="119">
        <v>1.04</v>
      </c>
      <c r="K68" s="119">
        <f>F68*H68*J68</f>
        <v>295.90412799999996</v>
      </c>
      <c r="L68" s="177"/>
      <c r="M68" s="119"/>
    </row>
    <row r="69" spans="1:13" ht="31.5" x14ac:dyDescent="0.25">
      <c r="A69" s="133">
        <v>3</v>
      </c>
      <c r="B69" s="12" t="s">
        <v>185</v>
      </c>
      <c r="C69" s="134">
        <v>0.4</v>
      </c>
      <c r="D69" s="135" t="s">
        <v>186</v>
      </c>
      <c r="E69" s="134" t="s">
        <v>22</v>
      </c>
      <c r="F69" s="134">
        <v>0.255</v>
      </c>
      <c r="G69" s="11" t="s">
        <v>187</v>
      </c>
      <c r="H69" s="119">
        <v>405.81</v>
      </c>
      <c r="I69" s="119" t="s">
        <v>124</v>
      </c>
      <c r="J69" s="119">
        <v>1.04</v>
      </c>
      <c r="K69" s="119">
        <f>F69*H69*J69</f>
        <v>107.620812</v>
      </c>
      <c r="L69" s="177"/>
      <c r="M69" s="119"/>
    </row>
    <row r="70" spans="1:13" ht="47.25" x14ac:dyDescent="0.25">
      <c r="A70" s="128">
        <v>4</v>
      </c>
      <c r="B70" s="52" t="s">
        <v>103</v>
      </c>
      <c r="C70" s="135"/>
      <c r="D70" s="135"/>
      <c r="E70" s="134"/>
      <c r="F70" s="134"/>
      <c r="G70" s="13"/>
      <c r="H70" s="120"/>
      <c r="I70" s="120"/>
      <c r="J70" s="120"/>
      <c r="K70" s="119">
        <f>SUM(K67:K69)</f>
        <v>1161.0801550000001</v>
      </c>
      <c r="L70" s="177"/>
      <c r="M70" s="119"/>
    </row>
    <row r="71" spans="1:13" ht="63" x14ac:dyDescent="0.25">
      <c r="A71" s="133">
        <v>5</v>
      </c>
      <c r="B71" s="12" t="s">
        <v>180</v>
      </c>
      <c r="C71" s="8"/>
      <c r="D71" s="134"/>
      <c r="E71" s="134"/>
      <c r="F71" s="134"/>
      <c r="G71" s="13"/>
      <c r="H71" s="119"/>
      <c r="I71" s="119"/>
      <c r="J71" s="119"/>
      <c r="K71" s="119">
        <f>K70*1.053</f>
        <v>1222.617403215</v>
      </c>
      <c r="L71" s="177"/>
      <c r="M71" s="119">
        <f>K71-L67</f>
        <v>256.09640321500001</v>
      </c>
    </row>
    <row r="72" spans="1:13" x14ac:dyDescent="0.25">
      <c r="A72" s="174" t="s">
        <v>215</v>
      </c>
      <c r="B72" s="174"/>
      <c r="C72" s="174"/>
      <c r="D72" s="174"/>
      <c r="E72" s="174"/>
      <c r="F72" s="174"/>
      <c r="G72" s="174"/>
      <c r="H72" s="174"/>
      <c r="I72" s="174"/>
      <c r="J72" s="174"/>
      <c r="K72" s="174"/>
      <c r="L72" s="174"/>
      <c r="M72" s="174"/>
    </row>
    <row r="73" spans="1:13" ht="31.5" x14ac:dyDescent="0.25">
      <c r="A73" s="133">
        <v>1</v>
      </c>
      <c r="B73" s="12" t="s">
        <v>178</v>
      </c>
      <c r="C73" s="134">
        <v>0.4</v>
      </c>
      <c r="D73" s="134" t="s">
        <v>179</v>
      </c>
      <c r="E73" s="134" t="s">
        <v>22</v>
      </c>
      <c r="F73" s="134">
        <v>0.72</v>
      </c>
      <c r="G73" s="134" t="s">
        <v>184</v>
      </c>
      <c r="H73" s="119">
        <v>949.02</v>
      </c>
      <c r="I73" s="119" t="s">
        <v>124</v>
      </c>
      <c r="J73" s="119">
        <v>1.03</v>
      </c>
      <c r="K73" s="119">
        <f>F73*H73*J73</f>
        <v>703.79323199999999</v>
      </c>
      <c r="L73" s="177">
        <v>960.78899999999999</v>
      </c>
      <c r="M73" s="119"/>
    </row>
    <row r="74" spans="1:13" ht="31.5" x14ac:dyDescent="0.25">
      <c r="A74" s="128">
        <v>2</v>
      </c>
      <c r="B74" s="12" t="s">
        <v>185</v>
      </c>
      <c r="C74" s="134">
        <v>0.4</v>
      </c>
      <c r="D74" s="127" t="s">
        <v>188</v>
      </c>
      <c r="E74" s="134" t="s">
        <v>22</v>
      </c>
      <c r="F74" s="134">
        <v>0.54</v>
      </c>
      <c r="G74" s="11" t="s">
        <v>189</v>
      </c>
      <c r="H74" s="119">
        <v>547.16</v>
      </c>
      <c r="I74" s="119" t="s">
        <v>124</v>
      </c>
      <c r="J74" s="119">
        <v>1.04</v>
      </c>
      <c r="K74" s="119">
        <f>F74*H74*J74</f>
        <v>307.28505600000005</v>
      </c>
      <c r="L74" s="177"/>
      <c r="M74" s="119"/>
    </row>
    <row r="75" spans="1:13" ht="31.5" x14ac:dyDescent="0.25">
      <c r="A75" s="133">
        <v>3</v>
      </c>
      <c r="B75" s="12" t="s">
        <v>185</v>
      </c>
      <c r="C75" s="134">
        <v>0.4</v>
      </c>
      <c r="D75" s="135" t="s">
        <v>186</v>
      </c>
      <c r="E75" s="134" t="s">
        <v>22</v>
      </c>
      <c r="F75" s="134">
        <v>0.18</v>
      </c>
      <c r="G75" s="11" t="s">
        <v>187</v>
      </c>
      <c r="H75" s="119">
        <v>405.81</v>
      </c>
      <c r="I75" s="119" t="s">
        <v>124</v>
      </c>
      <c r="J75" s="119">
        <v>1.04</v>
      </c>
      <c r="K75" s="119">
        <f>F75*H75*J75</f>
        <v>75.967632000000009</v>
      </c>
      <c r="L75" s="177"/>
      <c r="M75" s="119"/>
    </row>
    <row r="76" spans="1:13" ht="47.25" x14ac:dyDescent="0.25">
      <c r="A76" s="128">
        <v>4</v>
      </c>
      <c r="B76" s="52" t="s">
        <v>103</v>
      </c>
      <c r="C76" s="135"/>
      <c r="D76" s="135"/>
      <c r="E76" s="134"/>
      <c r="F76" s="134"/>
      <c r="G76" s="13"/>
      <c r="H76" s="120"/>
      <c r="I76" s="120"/>
      <c r="J76" s="120"/>
      <c r="K76" s="119">
        <f>SUM(K73:K75)</f>
        <v>1087.04592</v>
      </c>
      <c r="L76" s="177"/>
      <c r="M76" s="119"/>
    </row>
    <row r="77" spans="1:13" ht="63" x14ac:dyDescent="0.25">
      <c r="A77" s="133">
        <v>5</v>
      </c>
      <c r="B77" s="12" t="s">
        <v>180</v>
      </c>
      <c r="C77" s="8"/>
      <c r="D77" s="134"/>
      <c r="E77" s="134"/>
      <c r="F77" s="134"/>
      <c r="G77" s="13"/>
      <c r="H77" s="119"/>
      <c r="I77" s="119"/>
      <c r="J77" s="119"/>
      <c r="K77" s="119">
        <f>K76*1.053</f>
        <v>1144.6593537599999</v>
      </c>
      <c r="L77" s="177"/>
      <c r="M77" s="119">
        <f>K77-L73</f>
        <v>183.87035375999994</v>
      </c>
    </row>
    <row r="78" spans="1:13" x14ac:dyDescent="0.25">
      <c r="A78" s="174" t="s">
        <v>216</v>
      </c>
      <c r="B78" s="174"/>
      <c r="C78" s="174"/>
      <c r="D78" s="174"/>
      <c r="E78" s="174"/>
      <c r="F78" s="174"/>
      <c r="G78" s="174"/>
      <c r="H78" s="174"/>
      <c r="I78" s="174"/>
      <c r="J78" s="174"/>
      <c r="K78" s="174"/>
      <c r="L78" s="174"/>
      <c r="M78" s="174"/>
    </row>
    <row r="79" spans="1:13" ht="31.5" x14ac:dyDescent="0.25">
      <c r="A79" s="133">
        <v>1</v>
      </c>
      <c r="B79" s="12" t="s">
        <v>178</v>
      </c>
      <c r="C79" s="134">
        <v>0.4</v>
      </c>
      <c r="D79" s="134" t="s">
        <v>179</v>
      </c>
      <c r="E79" s="134" t="s">
        <v>22</v>
      </c>
      <c r="F79" s="134">
        <v>1.5349999999999999</v>
      </c>
      <c r="G79" s="134" t="s">
        <v>184</v>
      </c>
      <c r="H79" s="119">
        <v>949.02</v>
      </c>
      <c r="I79" s="119" t="s">
        <v>124</v>
      </c>
      <c r="J79" s="119">
        <v>1.03</v>
      </c>
      <c r="K79" s="119">
        <f>F79*H79*J79</f>
        <v>1500.448071</v>
      </c>
      <c r="L79" s="177">
        <v>2311.3850000000002</v>
      </c>
      <c r="M79" s="119"/>
    </row>
    <row r="80" spans="1:13" ht="31.5" x14ac:dyDescent="0.25">
      <c r="A80" s="128">
        <v>2</v>
      </c>
      <c r="B80" s="12" t="s">
        <v>185</v>
      </c>
      <c r="C80" s="134">
        <v>0.4</v>
      </c>
      <c r="D80" s="127" t="s">
        <v>188</v>
      </c>
      <c r="E80" s="134" t="s">
        <v>22</v>
      </c>
      <c r="F80" s="134">
        <v>1.05</v>
      </c>
      <c r="G80" s="11" t="s">
        <v>189</v>
      </c>
      <c r="H80" s="119">
        <v>547.16</v>
      </c>
      <c r="I80" s="119" t="s">
        <v>124</v>
      </c>
      <c r="J80" s="119">
        <v>1.04</v>
      </c>
      <c r="K80" s="119">
        <f>F80*H80*J80</f>
        <v>597.49872000000005</v>
      </c>
      <c r="L80" s="177"/>
      <c r="M80" s="119"/>
    </row>
    <row r="81" spans="1:20" ht="31.5" x14ac:dyDescent="0.25">
      <c r="A81" s="133">
        <v>3</v>
      </c>
      <c r="B81" s="12" t="s">
        <v>185</v>
      </c>
      <c r="C81" s="134">
        <v>0.4</v>
      </c>
      <c r="D81" s="135" t="s">
        <v>186</v>
      </c>
      <c r="E81" s="134" t="s">
        <v>22</v>
      </c>
      <c r="F81" s="134">
        <v>0.48499999999999999</v>
      </c>
      <c r="G81" s="11" t="s">
        <v>187</v>
      </c>
      <c r="H81" s="119">
        <v>405.81</v>
      </c>
      <c r="I81" s="119" t="s">
        <v>124</v>
      </c>
      <c r="J81" s="119">
        <v>1.04</v>
      </c>
      <c r="K81" s="119">
        <f>F81*H81*J81</f>
        <v>204.69056399999999</v>
      </c>
      <c r="L81" s="177"/>
      <c r="M81" s="119"/>
    </row>
    <row r="82" spans="1:20" ht="47.25" x14ac:dyDescent="0.25">
      <c r="A82" s="128">
        <v>4</v>
      </c>
      <c r="B82" s="52" t="s">
        <v>103</v>
      </c>
      <c r="C82" s="135"/>
      <c r="D82" s="135"/>
      <c r="E82" s="134"/>
      <c r="F82" s="134"/>
      <c r="G82" s="13"/>
      <c r="H82" s="120"/>
      <c r="I82" s="120"/>
      <c r="J82" s="120"/>
      <c r="K82" s="119">
        <f>SUM(K79:K81)</f>
        <v>2302.6373550000003</v>
      </c>
      <c r="L82" s="177"/>
      <c r="M82" s="119"/>
    </row>
    <row r="83" spans="1:20" ht="63" x14ac:dyDescent="0.25">
      <c r="A83" s="133">
        <v>5</v>
      </c>
      <c r="B83" s="12" t="s">
        <v>180</v>
      </c>
      <c r="C83" s="8"/>
      <c r="D83" s="134"/>
      <c r="E83" s="134"/>
      <c r="F83" s="134"/>
      <c r="G83" s="13"/>
      <c r="H83" s="119"/>
      <c r="I83" s="119"/>
      <c r="J83" s="119"/>
      <c r="K83" s="119">
        <f>K82*1.053</f>
        <v>2424.677134815</v>
      </c>
      <c r="L83" s="177"/>
      <c r="M83" s="119">
        <f>K83-L79</f>
        <v>113.29213481499983</v>
      </c>
    </row>
    <row r="84" spans="1:20" x14ac:dyDescent="0.25">
      <c r="A84" s="174" t="s">
        <v>217</v>
      </c>
      <c r="B84" s="174"/>
      <c r="C84" s="174"/>
      <c r="D84" s="174"/>
      <c r="E84" s="174"/>
      <c r="F84" s="174"/>
      <c r="G84" s="174"/>
      <c r="H84" s="174"/>
      <c r="I84" s="174"/>
      <c r="J84" s="174"/>
      <c r="K84" s="174"/>
      <c r="L84" s="174"/>
      <c r="M84" s="174"/>
    </row>
    <row r="85" spans="1:20" ht="31.5" x14ac:dyDescent="0.25">
      <c r="A85" s="133">
        <v>1</v>
      </c>
      <c r="B85" s="12" t="s">
        <v>178</v>
      </c>
      <c r="C85" s="134">
        <v>6</v>
      </c>
      <c r="D85" s="134" t="s">
        <v>179</v>
      </c>
      <c r="E85" s="134" t="s">
        <v>22</v>
      </c>
      <c r="F85" s="134">
        <v>4.43</v>
      </c>
      <c r="G85" s="134" t="s">
        <v>207</v>
      </c>
      <c r="H85" s="119">
        <v>1262.83</v>
      </c>
      <c r="I85" s="119" t="s">
        <v>124</v>
      </c>
      <c r="J85" s="119">
        <v>1.03</v>
      </c>
      <c r="K85" s="119">
        <f>F85*H85*J85</f>
        <v>5762.1670069999991</v>
      </c>
      <c r="L85" s="180">
        <v>8029.8670000000002</v>
      </c>
      <c r="M85" s="136"/>
    </row>
    <row r="86" spans="1:20" ht="31.5" x14ac:dyDescent="0.25">
      <c r="A86" s="128">
        <v>2</v>
      </c>
      <c r="B86" s="12" t="s">
        <v>208</v>
      </c>
      <c r="C86" s="134">
        <v>6</v>
      </c>
      <c r="D86" s="135" t="s">
        <v>209</v>
      </c>
      <c r="E86" s="134" t="s">
        <v>22</v>
      </c>
      <c r="F86" s="134">
        <v>13.29</v>
      </c>
      <c r="G86" s="11" t="s">
        <v>210</v>
      </c>
      <c r="H86" s="119">
        <v>1529.52</v>
      </c>
      <c r="I86" s="119" t="s">
        <v>124</v>
      </c>
      <c r="J86" s="119">
        <v>1.04</v>
      </c>
      <c r="K86" s="119">
        <f>F86*H86*J86</f>
        <v>21140.413632</v>
      </c>
      <c r="L86" s="175"/>
      <c r="M86" s="136"/>
    </row>
    <row r="87" spans="1:20" ht="47.25" x14ac:dyDescent="0.25">
      <c r="A87" s="128">
        <v>6</v>
      </c>
      <c r="B87" s="52" t="s">
        <v>103</v>
      </c>
      <c r="C87" s="135"/>
      <c r="D87" s="135"/>
      <c r="E87" s="134"/>
      <c r="F87" s="134"/>
      <c r="G87" s="13"/>
      <c r="H87" s="120"/>
      <c r="I87" s="120"/>
      <c r="J87" s="120"/>
      <c r="K87" s="119">
        <f>SUM(K85:K86)</f>
        <v>26902.580639</v>
      </c>
      <c r="L87" s="175"/>
      <c r="M87" s="119"/>
    </row>
    <row r="88" spans="1:20" ht="63" x14ac:dyDescent="0.25">
      <c r="A88" s="133">
        <v>7</v>
      </c>
      <c r="B88" s="12" t="s">
        <v>180</v>
      </c>
      <c r="C88" s="8"/>
      <c r="D88" s="134"/>
      <c r="E88" s="134"/>
      <c r="F88" s="134"/>
      <c r="G88" s="13"/>
      <c r="H88" s="119"/>
      <c r="I88" s="119"/>
      <c r="J88" s="119"/>
      <c r="K88" s="119">
        <f>K87*1.053</f>
        <v>28328.417412866998</v>
      </c>
      <c r="L88" s="176"/>
      <c r="M88" s="119">
        <f>K88-L85</f>
        <v>20298.550412867</v>
      </c>
    </row>
    <row r="89" spans="1:20" s="10" customFormat="1" ht="21" customHeight="1" x14ac:dyDescent="0.25">
      <c r="A89" s="174" t="s">
        <v>218</v>
      </c>
      <c r="B89" s="174"/>
      <c r="C89" s="174"/>
      <c r="D89" s="174"/>
      <c r="E89" s="174"/>
      <c r="F89" s="174"/>
      <c r="G89" s="174"/>
      <c r="H89" s="174"/>
      <c r="I89" s="174"/>
      <c r="J89" s="174"/>
      <c r="K89" s="174"/>
      <c r="L89" s="174"/>
      <c r="M89" s="174"/>
      <c r="N89" s="140"/>
      <c r="O89" s="11"/>
      <c r="P89" s="138"/>
      <c r="Q89" s="11"/>
      <c r="R89" s="138"/>
      <c r="S89" s="11"/>
      <c r="T89" s="138"/>
    </row>
    <row r="90" spans="1:20" s="10" customFormat="1" ht="31.5" x14ac:dyDescent="0.25">
      <c r="A90" s="141">
        <v>1</v>
      </c>
      <c r="B90" s="12" t="s">
        <v>178</v>
      </c>
      <c r="C90" s="138">
        <v>0.4</v>
      </c>
      <c r="D90" s="138" t="s">
        <v>179</v>
      </c>
      <c r="E90" s="138" t="s">
        <v>22</v>
      </c>
      <c r="F90" s="138">
        <v>4.0679999999999996</v>
      </c>
      <c r="G90" s="138" t="s">
        <v>184</v>
      </c>
      <c r="H90" s="119">
        <v>949.02</v>
      </c>
      <c r="I90" s="119" t="s">
        <v>124</v>
      </c>
      <c r="J90" s="119">
        <v>1.03</v>
      </c>
      <c r="K90" s="119">
        <f>F90*H90*J90</f>
        <v>3976.4317607999997</v>
      </c>
      <c r="L90" s="177">
        <v>5106.3630000000003</v>
      </c>
      <c r="M90" s="119"/>
      <c r="N90" s="140" t="s">
        <v>99</v>
      </c>
      <c r="O90" s="138" t="s">
        <v>99</v>
      </c>
      <c r="P90" s="138" t="s">
        <v>99</v>
      </c>
      <c r="Q90" s="138" t="s">
        <v>99</v>
      </c>
      <c r="R90" s="138" t="s">
        <v>99</v>
      </c>
      <c r="S90" s="138" t="s">
        <v>99</v>
      </c>
      <c r="T90" s="138" t="s">
        <v>99</v>
      </c>
    </row>
    <row r="91" spans="1:20" s="10" customFormat="1" ht="31.5" x14ac:dyDescent="0.25">
      <c r="A91" s="128">
        <v>2</v>
      </c>
      <c r="B91" s="12" t="s">
        <v>185</v>
      </c>
      <c r="C91" s="138">
        <v>0.4</v>
      </c>
      <c r="D91" s="127" t="s">
        <v>188</v>
      </c>
      <c r="E91" s="138" t="s">
        <v>22</v>
      </c>
      <c r="F91" s="138">
        <v>3.1480000000000001</v>
      </c>
      <c r="G91" s="11" t="s">
        <v>189</v>
      </c>
      <c r="H91" s="119">
        <v>547.16</v>
      </c>
      <c r="I91" s="119" t="s">
        <v>124</v>
      </c>
      <c r="J91" s="119">
        <v>1.04</v>
      </c>
      <c r="K91" s="119">
        <f>F91*H91*J91</f>
        <v>1791.3580672000001</v>
      </c>
      <c r="L91" s="177"/>
      <c r="M91" s="119"/>
      <c r="N91" s="140" t="s">
        <v>99</v>
      </c>
      <c r="O91" s="36" t="s">
        <v>99</v>
      </c>
      <c r="P91" s="138" t="s">
        <v>99</v>
      </c>
      <c r="Q91" s="83" t="s">
        <v>99</v>
      </c>
      <c r="R91" s="14" t="s">
        <v>99</v>
      </c>
      <c r="S91" s="138" t="s">
        <v>99</v>
      </c>
      <c r="T91" s="11" t="s">
        <v>99</v>
      </c>
    </row>
    <row r="92" spans="1:20" s="10" customFormat="1" ht="31.5" x14ac:dyDescent="0.25">
      <c r="A92" s="141">
        <v>3</v>
      </c>
      <c r="B92" s="12" t="s">
        <v>185</v>
      </c>
      <c r="C92" s="138">
        <v>0.4</v>
      </c>
      <c r="D92" s="139" t="s">
        <v>186</v>
      </c>
      <c r="E92" s="138" t="s">
        <v>22</v>
      </c>
      <c r="F92" s="138">
        <v>0.92</v>
      </c>
      <c r="G92" s="11" t="s">
        <v>187</v>
      </c>
      <c r="H92" s="119">
        <v>405.81</v>
      </c>
      <c r="I92" s="119" t="s">
        <v>124</v>
      </c>
      <c r="J92" s="119">
        <v>1.04</v>
      </c>
      <c r="K92" s="119">
        <f>F92*H92*J92</f>
        <v>388.27900800000003</v>
      </c>
      <c r="L92" s="177"/>
      <c r="M92" s="119"/>
      <c r="N92" s="140"/>
      <c r="O92" s="36"/>
      <c r="P92" s="138"/>
      <c r="Q92" s="83"/>
      <c r="R92" s="14"/>
      <c r="S92" s="138"/>
      <c r="T92" s="11"/>
    </row>
    <row r="93" spans="1:20" ht="51" customHeight="1" x14ac:dyDescent="0.25">
      <c r="A93" s="128">
        <v>4</v>
      </c>
      <c r="B93" s="52" t="s">
        <v>103</v>
      </c>
      <c r="C93" s="139"/>
      <c r="D93" s="139"/>
      <c r="E93" s="138"/>
      <c r="F93" s="138"/>
      <c r="G93" s="13"/>
      <c r="H93" s="120"/>
      <c r="I93" s="120"/>
      <c r="J93" s="120"/>
      <c r="K93" s="119">
        <f>SUM(K90:K92)</f>
        <v>6156.0688360000004</v>
      </c>
      <c r="L93" s="177"/>
      <c r="M93" s="119"/>
      <c r="N93" s="124" t="s">
        <v>99</v>
      </c>
      <c r="O93" s="139" t="s">
        <v>99</v>
      </c>
      <c r="P93" s="139" t="s">
        <v>99</v>
      </c>
      <c r="Q93" s="139" t="s">
        <v>99</v>
      </c>
      <c r="R93" s="139" t="s">
        <v>99</v>
      </c>
      <c r="S93" s="139" t="s">
        <v>99</v>
      </c>
      <c r="T93" s="138" t="s">
        <v>99</v>
      </c>
    </row>
    <row r="94" spans="1:20" ht="65.25" customHeight="1" x14ac:dyDescent="0.25">
      <c r="A94" s="141">
        <v>5</v>
      </c>
      <c r="B94" s="12" t="s">
        <v>180</v>
      </c>
      <c r="C94" s="8"/>
      <c r="D94" s="138"/>
      <c r="E94" s="138"/>
      <c r="F94" s="138"/>
      <c r="G94" s="13"/>
      <c r="H94" s="119"/>
      <c r="I94" s="119"/>
      <c r="J94" s="119"/>
      <c r="K94" s="119">
        <f>K93*1.053</f>
        <v>6482.3404843079998</v>
      </c>
      <c r="L94" s="177"/>
      <c r="M94" s="119">
        <f>K94-L90</f>
        <v>1375.9774843079995</v>
      </c>
      <c r="N94" s="32"/>
      <c r="O94" s="32"/>
    </row>
    <row r="95" spans="1:20" s="10" customFormat="1" ht="21" customHeight="1" x14ac:dyDescent="0.25">
      <c r="A95" s="174" t="s">
        <v>219</v>
      </c>
      <c r="B95" s="174"/>
      <c r="C95" s="174"/>
      <c r="D95" s="174"/>
      <c r="E95" s="174"/>
      <c r="F95" s="174"/>
      <c r="G95" s="174"/>
      <c r="H95" s="174"/>
      <c r="I95" s="174"/>
      <c r="J95" s="174"/>
      <c r="K95" s="174"/>
      <c r="L95" s="174"/>
      <c r="M95" s="174"/>
      <c r="N95" s="140"/>
      <c r="O95" s="11"/>
      <c r="P95" s="138"/>
      <c r="Q95" s="11"/>
      <c r="R95" s="138"/>
      <c r="S95" s="11"/>
      <c r="T95" s="138"/>
    </row>
    <row r="96" spans="1:20" s="10" customFormat="1" ht="31.5" x14ac:dyDescent="0.25">
      <c r="A96" s="141">
        <v>1</v>
      </c>
      <c r="B96" s="12" t="s">
        <v>178</v>
      </c>
      <c r="C96" s="138">
        <v>0.4</v>
      </c>
      <c r="D96" s="138" t="s">
        <v>179</v>
      </c>
      <c r="E96" s="138" t="s">
        <v>22</v>
      </c>
      <c r="F96" s="138">
        <v>0.73499999999999999</v>
      </c>
      <c r="G96" s="138" t="s">
        <v>184</v>
      </c>
      <c r="H96" s="119">
        <v>949.02</v>
      </c>
      <c r="I96" s="119" t="s">
        <v>124</v>
      </c>
      <c r="J96" s="119">
        <v>1.03</v>
      </c>
      <c r="K96" s="119">
        <f>F96*H96*J96</f>
        <v>718.45559099999991</v>
      </c>
      <c r="L96" s="177">
        <v>1028.277</v>
      </c>
      <c r="M96" s="119"/>
      <c r="N96" s="140" t="s">
        <v>99</v>
      </c>
      <c r="O96" s="138" t="s">
        <v>99</v>
      </c>
      <c r="P96" s="138" t="s">
        <v>99</v>
      </c>
      <c r="Q96" s="138" t="s">
        <v>99</v>
      </c>
      <c r="R96" s="138" t="s">
        <v>99</v>
      </c>
      <c r="S96" s="138" t="s">
        <v>99</v>
      </c>
      <c r="T96" s="138" t="s">
        <v>99</v>
      </c>
    </row>
    <row r="97" spans="1:20" s="10" customFormat="1" ht="31.5" x14ac:dyDescent="0.25">
      <c r="A97" s="128">
        <v>2</v>
      </c>
      <c r="B97" s="12" t="s">
        <v>185</v>
      </c>
      <c r="C97" s="138">
        <v>0.4</v>
      </c>
      <c r="D97" s="127" t="s">
        <v>188</v>
      </c>
      <c r="E97" s="138" t="s">
        <v>22</v>
      </c>
      <c r="F97" s="138">
        <v>0.51</v>
      </c>
      <c r="G97" s="11" t="s">
        <v>189</v>
      </c>
      <c r="H97" s="119">
        <v>547.16</v>
      </c>
      <c r="I97" s="119" t="s">
        <v>124</v>
      </c>
      <c r="J97" s="119">
        <v>1.04</v>
      </c>
      <c r="K97" s="119">
        <f>F97*H97*J97</f>
        <v>290.21366399999999</v>
      </c>
      <c r="L97" s="177"/>
      <c r="M97" s="119"/>
      <c r="N97" s="140" t="s">
        <v>99</v>
      </c>
      <c r="O97" s="36" t="s">
        <v>99</v>
      </c>
      <c r="P97" s="138" t="s">
        <v>99</v>
      </c>
      <c r="Q97" s="83" t="s">
        <v>99</v>
      </c>
      <c r="R97" s="14" t="s">
        <v>99</v>
      </c>
      <c r="S97" s="138" t="s">
        <v>99</v>
      </c>
      <c r="T97" s="11" t="s">
        <v>99</v>
      </c>
    </row>
    <row r="98" spans="1:20" s="10" customFormat="1" ht="31.5" x14ac:dyDescent="0.25">
      <c r="A98" s="141">
        <v>3</v>
      </c>
      <c r="B98" s="12" t="s">
        <v>185</v>
      </c>
      <c r="C98" s="138">
        <v>0.4</v>
      </c>
      <c r="D98" s="139" t="s">
        <v>186</v>
      </c>
      <c r="E98" s="138" t="s">
        <v>22</v>
      </c>
      <c r="F98" s="138">
        <v>0.22500000000000001</v>
      </c>
      <c r="G98" s="11" t="s">
        <v>187</v>
      </c>
      <c r="H98" s="119">
        <v>405.81</v>
      </c>
      <c r="I98" s="119" t="s">
        <v>124</v>
      </c>
      <c r="J98" s="119">
        <v>1.04</v>
      </c>
      <c r="K98" s="119">
        <f>F98*H98*J98</f>
        <v>94.959540000000004</v>
      </c>
      <c r="L98" s="177"/>
      <c r="M98" s="119"/>
      <c r="N98" s="140"/>
      <c r="O98" s="36"/>
      <c r="P98" s="138"/>
      <c r="Q98" s="83"/>
      <c r="R98" s="14"/>
      <c r="S98" s="138"/>
      <c r="T98" s="11"/>
    </row>
    <row r="99" spans="1:20" ht="51" customHeight="1" x14ac:dyDescent="0.25">
      <c r="A99" s="128">
        <v>4</v>
      </c>
      <c r="B99" s="52" t="s">
        <v>103</v>
      </c>
      <c r="C99" s="139"/>
      <c r="D99" s="139"/>
      <c r="E99" s="138"/>
      <c r="F99" s="138"/>
      <c r="G99" s="13"/>
      <c r="H99" s="120"/>
      <c r="I99" s="120"/>
      <c r="J99" s="120"/>
      <c r="K99" s="119">
        <f>SUM(K96:K98)</f>
        <v>1103.6287949999999</v>
      </c>
      <c r="L99" s="177"/>
      <c r="M99" s="119"/>
      <c r="N99" s="124" t="s">
        <v>99</v>
      </c>
      <c r="O99" s="139" t="s">
        <v>99</v>
      </c>
      <c r="P99" s="139" t="s">
        <v>99</v>
      </c>
      <c r="Q99" s="139" t="s">
        <v>99</v>
      </c>
      <c r="R99" s="139" t="s">
        <v>99</v>
      </c>
      <c r="S99" s="139" t="s">
        <v>99</v>
      </c>
      <c r="T99" s="138" t="s">
        <v>99</v>
      </c>
    </row>
    <row r="100" spans="1:20" ht="65.25" customHeight="1" x14ac:dyDescent="0.25">
      <c r="A100" s="141">
        <v>5</v>
      </c>
      <c r="B100" s="12" t="s">
        <v>180</v>
      </c>
      <c r="C100" s="8"/>
      <c r="D100" s="138"/>
      <c r="E100" s="138"/>
      <c r="F100" s="138"/>
      <c r="G100" s="13"/>
      <c r="H100" s="119"/>
      <c r="I100" s="119"/>
      <c r="J100" s="119"/>
      <c r="K100" s="119">
        <f>K99*1.053</f>
        <v>1162.1211211349998</v>
      </c>
      <c r="L100" s="177"/>
      <c r="M100" s="119">
        <f>K100-L96</f>
        <v>133.8441211349998</v>
      </c>
      <c r="N100" s="32"/>
      <c r="O100" s="32"/>
    </row>
    <row r="101" spans="1:20" s="10" customFormat="1" ht="21" customHeight="1" x14ac:dyDescent="0.25">
      <c r="A101" s="174" t="s">
        <v>220</v>
      </c>
      <c r="B101" s="174"/>
      <c r="C101" s="174"/>
      <c r="D101" s="174"/>
      <c r="E101" s="174"/>
      <c r="F101" s="174"/>
      <c r="G101" s="174"/>
      <c r="H101" s="174"/>
      <c r="I101" s="174"/>
      <c r="J101" s="174"/>
      <c r="K101" s="174"/>
      <c r="L101" s="174"/>
      <c r="M101" s="174"/>
      <c r="N101" s="140"/>
      <c r="O101" s="11"/>
      <c r="P101" s="138"/>
      <c r="Q101" s="11"/>
      <c r="R101" s="138"/>
      <c r="S101" s="11"/>
      <c r="T101" s="138"/>
    </row>
    <row r="102" spans="1:20" s="10" customFormat="1" ht="31.5" x14ac:dyDescent="0.25">
      <c r="A102" s="141">
        <v>1</v>
      </c>
      <c r="B102" s="12" t="s">
        <v>178</v>
      </c>
      <c r="C102" s="138">
        <v>0.4</v>
      </c>
      <c r="D102" s="138" t="s">
        <v>179</v>
      </c>
      <c r="E102" s="138" t="s">
        <v>22</v>
      </c>
      <c r="F102" s="138">
        <v>2.78</v>
      </c>
      <c r="G102" s="138" t="s">
        <v>184</v>
      </c>
      <c r="H102" s="119">
        <v>949.02</v>
      </c>
      <c r="I102" s="119" t="s">
        <v>124</v>
      </c>
      <c r="J102" s="119">
        <v>1.03</v>
      </c>
      <c r="K102" s="119">
        <f>F102*H102*J102</f>
        <v>2717.4238679999999</v>
      </c>
      <c r="L102" s="177">
        <v>3197.0659999999998</v>
      </c>
      <c r="M102" s="119"/>
      <c r="N102" s="140" t="s">
        <v>99</v>
      </c>
      <c r="O102" s="138" t="s">
        <v>99</v>
      </c>
      <c r="P102" s="138" t="s">
        <v>99</v>
      </c>
      <c r="Q102" s="138" t="s">
        <v>99</v>
      </c>
      <c r="R102" s="138" t="s">
        <v>99</v>
      </c>
      <c r="S102" s="138" t="s">
        <v>99</v>
      </c>
      <c r="T102" s="138" t="s">
        <v>99</v>
      </c>
    </row>
    <row r="103" spans="1:20" s="10" customFormat="1" ht="31.5" x14ac:dyDescent="0.25">
      <c r="A103" s="128">
        <v>2</v>
      </c>
      <c r="B103" s="12" t="s">
        <v>185</v>
      </c>
      <c r="C103" s="138">
        <v>0.4</v>
      </c>
      <c r="D103" s="127" t="s">
        <v>188</v>
      </c>
      <c r="E103" s="138" t="s">
        <v>22</v>
      </c>
      <c r="F103" s="138">
        <v>1.875</v>
      </c>
      <c r="G103" s="11" t="s">
        <v>189</v>
      </c>
      <c r="H103" s="119">
        <v>547.16</v>
      </c>
      <c r="I103" s="119" t="s">
        <v>124</v>
      </c>
      <c r="J103" s="119">
        <v>1.04</v>
      </c>
      <c r="K103" s="119">
        <f>F103*H103*J103</f>
        <v>1066.962</v>
      </c>
      <c r="L103" s="177"/>
      <c r="M103" s="119"/>
      <c r="N103" s="140" t="s">
        <v>99</v>
      </c>
      <c r="O103" s="36" t="s">
        <v>99</v>
      </c>
      <c r="P103" s="138" t="s">
        <v>99</v>
      </c>
      <c r="Q103" s="83" t="s">
        <v>99</v>
      </c>
      <c r="R103" s="14" t="s">
        <v>99</v>
      </c>
      <c r="S103" s="138" t="s">
        <v>99</v>
      </c>
      <c r="T103" s="11" t="s">
        <v>99</v>
      </c>
    </row>
    <row r="104" spans="1:20" ht="51" customHeight="1" x14ac:dyDescent="0.25">
      <c r="A104" s="141">
        <v>3</v>
      </c>
      <c r="B104" s="12" t="s">
        <v>185</v>
      </c>
      <c r="C104" s="138">
        <v>0.4</v>
      </c>
      <c r="D104" s="139" t="s">
        <v>186</v>
      </c>
      <c r="E104" s="138" t="s">
        <v>22</v>
      </c>
      <c r="F104" s="138">
        <v>0.90500000000000003</v>
      </c>
      <c r="G104" s="11" t="s">
        <v>187</v>
      </c>
      <c r="H104" s="119">
        <v>405.81</v>
      </c>
      <c r="I104" s="119" t="s">
        <v>124</v>
      </c>
      <c r="J104" s="119">
        <v>1.04</v>
      </c>
      <c r="K104" s="119">
        <f>F104*H104*J104</f>
        <v>381.94837200000006</v>
      </c>
      <c r="L104" s="177"/>
      <c r="M104" s="119"/>
      <c r="N104" s="124" t="s">
        <v>99</v>
      </c>
      <c r="O104" s="139" t="s">
        <v>99</v>
      </c>
      <c r="P104" s="139" t="s">
        <v>99</v>
      </c>
      <c r="Q104" s="139" t="s">
        <v>99</v>
      </c>
      <c r="R104" s="139" t="s">
        <v>99</v>
      </c>
      <c r="S104" s="139" t="s">
        <v>99</v>
      </c>
      <c r="T104" s="138" t="s">
        <v>99</v>
      </c>
    </row>
    <row r="105" spans="1:20" ht="65.25" customHeight="1" x14ac:dyDescent="0.25">
      <c r="A105" s="128">
        <v>4</v>
      </c>
      <c r="B105" s="52" t="s">
        <v>103</v>
      </c>
      <c r="C105" s="139"/>
      <c r="D105" s="139"/>
      <c r="E105" s="138"/>
      <c r="F105" s="138"/>
      <c r="G105" s="13"/>
      <c r="H105" s="120"/>
      <c r="I105" s="120"/>
      <c r="J105" s="120"/>
      <c r="K105" s="119">
        <f>SUM(K102:K104)</f>
        <v>4166.3342400000001</v>
      </c>
      <c r="L105" s="177"/>
      <c r="M105" s="119"/>
      <c r="N105" s="32"/>
      <c r="O105" s="32"/>
    </row>
    <row r="106" spans="1:20" ht="65.25" customHeight="1" x14ac:dyDescent="0.25">
      <c r="A106" s="141">
        <v>5</v>
      </c>
      <c r="B106" s="12" t="s">
        <v>180</v>
      </c>
      <c r="C106" s="8"/>
      <c r="D106" s="138"/>
      <c r="E106" s="138"/>
      <c r="F106" s="138"/>
      <c r="G106" s="13"/>
      <c r="H106" s="119"/>
      <c r="I106" s="119"/>
      <c r="J106" s="119"/>
      <c r="K106" s="119">
        <f>K105*1.053</f>
        <v>4387.1499547200001</v>
      </c>
      <c r="L106" s="177"/>
      <c r="M106" s="119">
        <f>K106-L102</f>
        <v>1190.0839547200003</v>
      </c>
      <c r="N106" s="32"/>
      <c r="O106" s="32"/>
    </row>
    <row r="107" spans="1:20" s="10" customFormat="1" x14ac:dyDescent="0.25">
      <c r="A107" s="174" t="s">
        <v>227</v>
      </c>
      <c r="B107" s="174"/>
      <c r="C107" s="174"/>
      <c r="D107" s="174"/>
      <c r="E107" s="174"/>
      <c r="F107" s="174"/>
      <c r="G107" s="174"/>
      <c r="H107" s="174"/>
      <c r="I107" s="174"/>
      <c r="J107" s="174"/>
      <c r="K107" s="174"/>
      <c r="L107" s="174"/>
      <c r="M107" s="174"/>
      <c r="N107" s="148"/>
      <c r="O107" s="11"/>
      <c r="P107" s="147"/>
      <c r="Q107" s="11"/>
      <c r="R107" s="147"/>
      <c r="S107" s="11"/>
      <c r="T107" s="147"/>
    </row>
    <row r="108" spans="1:20" s="10" customFormat="1" ht="31.5" x14ac:dyDescent="0.25">
      <c r="A108" s="146">
        <v>1</v>
      </c>
      <c r="B108" s="12" t="s">
        <v>178</v>
      </c>
      <c r="C108" s="147">
        <v>0.4</v>
      </c>
      <c r="D108" s="147" t="s">
        <v>179</v>
      </c>
      <c r="E108" s="147" t="s">
        <v>22</v>
      </c>
      <c r="F108" s="147">
        <v>0.97499999999999998</v>
      </c>
      <c r="G108" s="147" t="s">
        <v>184</v>
      </c>
      <c r="H108" s="119">
        <v>949.02</v>
      </c>
      <c r="I108" s="119" t="s">
        <v>124</v>
      </c>
      <c r="J108" s="119">
        <v>1.03</v>
      </c>
      <c r="K108" s="119">
        <f>F108*H108*J108</f>
        <v>953.05333499999995</v>
      </c>
      <c r="L108" s="177">
        <v>977.30100000000004</v>
      </c>
      <c r="M108" s="119"/>
      <c r="N108" s="148" t="s">
        <v>99</v>
      </c>
      <c r="O108" s="147" t="s">
        <v>99</v>
      </c>
      <c r="P108" s="147" t="s">
        <v>99</v>
      </c>
      <c r="Q108" s="147" t="s">
        <v>99</v>
      </c>
      <c r="R108" s="147" t="s">
        <v>99</v>
      </c>
      <c r="S108" s="147" t="s">
        <v>99</v>
      </c>
      <c r="T108" s="147" t="s">
        <v>99</v>
      </c>
    </row>
    <row r="109" spans="1:20" s="10" customFormat="1" ht="31.5" x14ac:dyDescent="0.25">
      <c r="A109" s="128">
        <v>2</v>
      </c>
      <c r="B109" s="12" t="s">
        <v>185</v>
      </c>
      <c r="C109" s="147">
        <v>0.4</v>
      </c>
      <c r="D109" s="127" t="s">
        <v>188</v>
      </c>
      <c r="E109" s="147" t="s">
        <v>22</v>
      </c>
      <c r="F109" s="147">
        <v>0.39500000000000002</v>
      </c>
      <c r="G109" s="11" t="s">
        <v>189</v>
      </c>
      <c r="H109" s="119">
        <v>547.16</v>
      </c>
      <c r="I109" s="119" t="s">
        <v>124</v>
      </c>
      <c r="J109" s="119">
        <v>1.04</v>
      </c>
      <c r="K109" s="119">
        <f>F109*H109*J109</f>
        <v>224.77332799999999</v>
      </c>
      <c r="L109" s="177"/>
      <c r="M109" s="119"/>
      <c r="N109" s="148" t="s">
        <v>99</v>
      </c>
      <c r="O109" s="36" t="s">
        <v>99</v>
      </c>
      <c r="P109" s="147" t="s">
        <v>99</v>
      </c>
      <c r="Q109" s="83" t="s">
        <v>99</v>
      </c>
      <c r="R109" s="14" t="s">
        <v>99</v>
      </c>
      <c r="S109" s="147" t="s">
        <v>99</v>
      </c>
      <c r="T109" s="11" t="s">
        <v>99</v>
      </c>
    </row>
    <row r="110" spans="1:20" ht="31.5" x14ac:dyDescent="0.25">
      <c r="A110" s="146">
        <v>3</v>
      </c>
      <c r="B110" s="12" t="s">
        <v>185</v>
      </c>
      <c r="C110" s="147">
        <v>0.4</v>
      </c>
      <c r="D110" s="149" t="s">
        <v>186</v>
      </c>
      <c r="E110" s="147" t="s">
        <v>22</v>
      </c>
      <c r="F110" s="147">
        <v>0.57999999999999996</v>
      </c>
      <c r="G110" s="11" t="s">
        <v>187</v>
      </c>
      <c r="H110" s="119">
        <v>405.81</v>
      </c>
      <c r="I110" s="119" t="s">
        <v>124</v>
      </c>
      <c r="J110" s="119">
        <v>1.04</v>
      </c>
      <c r="K110" s="119">
        <f>F110*H110*J110</f>
        <v>244.784592</v>
      </c>
      <c r="L110" s="177"/>
      <c r="M110" s="119"/>
      <c r="N110" s="124" t="s">
        <v>99</v>
      </c>
      <c r="O110" s="149" t="s">
        <v>99</v>
      </c>
      <c r="P110" s="149" t="s">
        <v>99</v>
      </c>
      <c r="Q110" s="149" t="s">
        <v>99</v>
      </c>
      <c r="R110" s="149" t="s">
        <v>99</v>
      </c>
      <c r="S110" s="149" t="s">
        <v>99</v>
      </c>
      <c r="T110" s="147" t="s">
        <v>99</v>
      </c>
    </row>
    <row r="111" spans="1:20" ht="47.25" x14ac:dyDescent="0.25">
      <c r="A111" s="128">
        <v>4</v>
      </c>
      <c r="B111" s="52" t="s">
        <v>103</v>
      </c>
      <c r="C111" s="149"/>
      <c r="D111" s="149"/>
      <c r="E111" s="147"/>
      <c r="F111" s="147"/>
      <c r="G111" s="13"/>
      <c r="H111" s="120"/>
      <c r="I111" s="120"/>
      <c r="J111" s="120"/>
      <c r="K111" s="119">
        <f>SUM(K108:K110)</f>
        <v>1422.6112549999998</v>
      </c>
      <c r="L111" s="177"/>
      <c r="M111" s="119"/>
      <c r="N111" s="32"/>
      <c r="O111" s="32"/>
    </row>
    <row r="112" spans="1:20" ht="78.75" x14ac:dyDescent="0.25">
      <c r="A112" s="146">
        <v>5</v>
      </c>
      <c r="B112" s="12" t="s">
        <v>225</v>
      </c>
      <c r="C112" s="8"/>
      <c r="D112" s="147"/>
      <c r="E112" s="147"/>
      <c r="F112" s="147"/>
      <c r="G112" s="13"/>
      <c r="H112" s="119"/>
      <c r="I112" s="119"/>
      <c r="J112" s="119"/>
      <c r="K112" s="119">
        <f>K111*1.081</f>
        <v>1537.8427666549997</v>
      </c>
      <c r="L112" s="177"/>
      <c r="M112" s="119">
        <f>K112-L108</f>
        <v>560.54176665499961</v>
      </c>
      <c r="N112" s="32"/>
      <c r="O112" s="32"/>
    </row>
    <row r="113" spans="1:20" s="10" customFormat="1" ht="21" customHeight="1" x14ac:dyDescent="0.25">
      <c r="A113" s="174" t="s">
        <v>226</v>
      </c>
      <c r="B113" s="174"/>
      <c r="C113" s="174"/>
      <c r="D113" s="174"/>
      <c r="E113" s="174"/>
      <c r="F113" s="174"/>
      <c r="G113" s="174"/>
      <c r="H113" s="174"/>
      <c r="I113" s="174"/>
      <c r="J113" s="174"/>
      <c r="K113" s="174"/>
      <c r="L113" s="174"/>
      <c r="M113" s="174"/>
      <c r="N113" s="144"/>
      <c r="O113" s="11"/>
      <c r="P113" s="143"/>
      <c r="Q113" s="11"/>
      <c r="R113" s="143"/>
      <c r="S113" s="11"/>
      <c r="T113" s="143"/>
    </row>
    <row r="114" spans="1:20" s="10" customFormat="1" ht="78.75" x14ac:dyDescent="0.25">
      <c r="A114" s="142">
        <v>1</v>
      </c>
      <c r="B114" s="12" t="s">
        <v>221</v>
      </c>
      <c r="C114" s="143">
        <v>0.4</v>
      </c>
      <c r="D114" s="143" t="s">
        <v>222</v>
      </c>
      <c r="E114" s="143" t="s">
        <v>191</v>
      </c>
      <c r="F114" s="143">
        <v>274</v>
      </c>
      <c r="G114" s="143" t="s">
        <v>223</v>
      </c>
      <c r="H114" s="119">
        <v>60.16</v>
      </c>
      <c r="I114" s="119" t="s">
        <v>124</v>
      </c>
      <c r="J114" s="119">
        <v>1.48</v>
      </c>
      <c r="K114" s="119">
        <f>F114*H114*J114</f>
        <v>24396.083200000001</v>
      </c>
      <c r="L114" s="177">
        <v>19367.97</v>
      </c>
      <c r="M114" s="119"/>
      <c r="N114" s="144" t="s">
        <v>99</v>
      </c>
      <c r="O114" s="143" t="s">
        <v>99</v>
      </c>
      <c r="P114" s="143" t="s">
        <v>99</v>
      </c>
      <c r="Q114" s="143" t="s">
        <v>99</v>
      </c>
      <c r="R114" s="143" t="s">
        <v>99</v>
      </c>
      <c r="S114" s="143" t="s">
        <v>99</v>
      </c>
      <c r="T114" s="143" t="s">
        <v>99</v>
      </c>
    </row>
    <row r="115" spans="1:20" ht="65.25" customHeight="1" x14ac:dyDescent="0.25">
      <c r="A115" s="128">
        <v>2</v>
      </c>
      <c r="B115" s="52" t="s">
        <v>103</v>
      </c>
      <c r="C115" s="145"/>
      <c r="D115" s="145"/>
      <c r="E115" s="143"/>
      <c r="F115" s="143"/>
      <c r="G115" s="13"/>
      <c r="H115" s="120"/>
      <c r="I115" s="120"/>
      <c r="J115" s="120"/>
      <c r="K115" s="119">
        <f>SUM(K114:K114)</f>
        <v>24396.083200000001</v>
      </c>
      <c r="L115" s="177"/>
      <c r="M115" s="119"/>
      <c r="N115" s="32"/>
      <c r="O115" s="32"/>
    </row>
    <row r="116" spans="1:20" ht="98.25" customHeight="1" x14ac:dyDescent="0.25">
      <c r="A116" s="142" t="s">
        <v>120</v>
      </c>
      <c r="B116" s="12" t="s">
        <v>224</v>
      </c>
      <c r="C116" s="8"/>
      <c r="D116" s="143"/>
      <c r="E116" s="143"/>
      <c r="F116" s="143"/>
      <c r="G116" s="13"/>
      <c r="H116" s="119"/>
      <c r="I116" s="119"/>
      <c r="J116" s="119"/>
      <c r="K116" s="119">
        <f>K115*1.081*1.078</f>
        <v>28429.194882457603</v>
      </c>
      <c r="L116" s="177"/>
      <c r="M116" s="119">
        <f>K116-L114</f>
        <v>9061.2248824576018</v>
      </c>
      <c r="N116" s="32"/>
      <c r="O116" s="32"/>
    </row>
  </sheetData>
  <mergeCells count="48">
    <mergeCell ref="A113:M113"/>
    <mergeCell ref="L114:L116"/>
    <mergeCell ref="A78:M78"/>
    <mergeCell ref="L79:L83"/>
    <mergeCell ref="A84:M84"/>
    <mergeCell ref="L85:L88"/>
    <mergeCell ref="L102:L106"/>
    <mergeCell ref="A89:M89"/>
    <mergeCell ref="L90:L94"/>
    <mergeCell ref="A95:M95"/>
    <mergeCell ref="L96:L100"/>
    <mergeCell ref="A101:M101"/>
    <mergeCell ref="A107:M107"/>
    <mergeCell ref="L108:L112"/>
    <mergeCell ref="L73:L77"/>
    <mergeCell ref="A54:M54"/>
    <mergeCell ref="L55:L59"/>
    <mergeCell ref="A60:M60"/>
    <mergeCell ref="L61:L65"/>
    <mergeCell ref="A66:M66"/>
    <mergeCell ref="L67:L71"/>
    <mergeCell ref="L24:L28"/>
    <mergeCell ref="A29:M29"/>
    <mergeCell ref="A72:M72"/>
    <mergeCell ref="A5:S5"/>
    <mergeCell ref="A11:M11"/>
    <mergeCell ref="C8:F8"/>
    <mergeCell ref="N8:Q8"/>
    <mergeCell ref="R8:T8"/>
    <mergeCell ref="A6:A9"/>
    <mergeCell ref="B6:B9"/>
    <mergeCell ref="C6:M6"/>
    <mergeCell ref="N6:T6"/>
    <mergeCell ref="C7:M7"/>
    <mergeCell ref="N7:T7"/>
    <mergeCell ref="G8:M8"/>
    <mergeCell ref="A12:M12"/>
    <mergeCell ref="L13:L16"/>
    <mergeCell ref="L30:L34"/>
    <mergeCell ref="A48:M48"/>
    <mergeCell ref="L49:L53"/>
    <mergeCell ref="A35:M35"/>
    <mergeCell ref="L36:L40"/>
    <mergeCell ref="A41:M41"/>
    <mergeCell ref="L42:L47"/>
    <mergeCell ref="A17:M17"/>
    <mergeCell ref="L18:L22"/>
    <mergeCell ref="A23:M23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30"/>
  <sheetViews>
    <sheetView zoomScaleSheetLayoutView="85" workbookViewId="0">
      <selection activeCell="I18" sqref="I18"/>
    </sheetView>
  </sheetViews>
  <sheetFormatPr defaultRowHeight="15.75" x14ac:dyDescent="0.25"/>
  <cols>
    <col min="1" max="1" width="7.625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70"/>
      <c r="B1" s="34"/>
      <c r="C1" s="28"/>
      <c r="D1" s="79"/>
      <c r="E1" s="79"/>
      <c r="F1" s="79"/>
      <c r="G1" s="78"/>
      <c r="H1" s="78"/>
      <c r="I1" s="35"/>
      <c r="J1" s="32"/>
      <c r="K1" s="32"/>
    </row>
    <row r="2" spans="1:16" ht="15.75" customHeight="1" x14ac:dyDescent="0.25">
      <c r="A2" s="157" t="s">
        <v>133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</row>
    <row r="3" spans="1:16" ht="15.75" customHeight="1" x14ac:dyDescent="0.25">
      <c r="A3" s="156" t="s">
        <v>0</v>
      </c>
      <c r="B3" s="150" t="s">
        <v>2</v>
      </c>
      <c r="C3" s="152" t="s">
        <v>39</v>
      </c>
      <c r="D3" s="152"/>
      <c r="E3" s="152"/>
      <c r="F3" s="152"/>
      <c r="G3" s="152"/>
      <c r="H3" s="152"/>
      <c r="I3" s="152"/>
      <c r="J3" s="152" t="s">
        <v>40</v>
      </c>
      <c r="K3" s="152"/>
      <c r="L3" s="152"/>
      <c r="M3" s="152"/>
      <c r="N3" s="152"/>
      <c r="O3" s="152"/>
      <c r="P3" s="152"/>
    </row>
    <row r="4" spans="1:16" ht="33" customHeight="1" x14ac:dyDescent="0.25">
      <c r="A4" s="156"/>
      <c r="B4" s="150"/>
      <c r="C4" s="150" t="s">
        <v>123</v>
      </c>
      <c r="D4" s="150"/>
      <c r="E4" s="150"/>
      <c r="F4" s="150"/>
      <c r="G4" s="150"/>
      <c r="H4" s="150"/>
      <c r="I4" s="150"/>
      <c r="J4" s="153" t="s">
        <v>121</v>
      </c>
      <c r="K4" s="154"/>
      <c r="L4" s="154"/>
      <c r="M4" s="154"/>
      <c r="N4" s="154"/>
      <c r="O4" s="154"/>
      <c r="P4" s="155"/>
    </row>
    <row r="5" spans="1:16" ht="33.75" customHeight="1" x14ac:dyDescent="0.25">
      <c r="A5" s="156"/>
      <c r="B5" s="150"/>
      <c r="C5" s="150" t="s">
        <v>12</v>
      </c>
      <c r="D5" s="150"/>
      <c r="E5" s="150"/>
      <c r="F5" s="150"/>
      <c r="G5" s="150" t="s">
        <v>100</v>
      </c>
      <c r="H5" s="151"/>
      <c r="I5" s="151"/>
      <c r="J5" s="150" t="s">
        <v>12</v>
      </c>
      <c r="K5" s="150"/>
      <c r="L5" s="150"/>
      <c r="M5" s="150"/>
      <c r="N5" s="150" t="s">
        <v>100</v>
      </c>
      <c r="O5" s="151"/>
      <c r="P5" s="151"/>
    </row>
    <row r="6" spans="1:16" s="7" customFormat="1" ht="63" x14ac:dyDescent="0.25">
      <c r="A6" s="156"/>
      <c r="B6" s="150"/>
      <c r="C6" s="76" t="s">
        <v>25</v>
      </c>
      <c r="D6" s="76" t="s">
        <v>8</v>
      </c>
      <c r="E6" s="76" t="s">
        <v>96</v>
      </c>
      <c r="F6" s="76" t="s">
        <v>10</v>
      </c>
      <c r="G6" s="76" t="s">
        <v>13</v>
      </c>
      <c r="H6" s="76" t="s">
        <v>47</v>
      </c>
      <c r="I6" s="11" t="s">
        <v>48</v>
      </c>
      <c r="J6" s="76" t="s">
        <v>25</v>
      </c>
      <c r="K6" s="76" t="s">
        <v>8</v>
      </c>
      <c r="L6" s="76" t="s">
        <v>96</v>
      </c>
      <c r="M6" s="76" t="s">
        <v>10</v>
      </c>
      <c r="N6" s="76" t="s">
        <v>13</v>
      </c>
      <c r="O6" s="76" t="s">
        <v>49</v>
      </c>
      <c r="P6" s="11" t="s">
        <v>48</v>
      </c>
    </row>
    <row r="7" spans="1:16" s="10" customFormat="1" x14ac:dyDescent="0.25">
      <c r="A7" s="64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1">
        <v>9</v>
      </c>
      <c r="J7" s="76">
        <v>10</v>
      </c>
      <c r="K7" s="11">
        <v>11</v>
      </c>
      <c r="L7" s="76">
        <v>12</v>
      </c>
      <c r="M7" s="11">
        <v>13</v>
      </c>
      <c r="N7" s="76">
        <v>14</v>
      </c>
      <c r="O7" s="11">
        <v>15</v>
      </c>
      <c r="P7" s="76">
        <v>16</v>
      </c>
    </row>
    <row r="8" spans="1:16" s="10" customFormat="1" ht="58.5" customHeight="1" x14ac:dyDescent="0.25">
      <c r="A8" s="67">
        <v>1</v>
      </c>
      <c r="B8" s="13" t="s">
        <v>134</v>
      </c>
      <c r="C8" s="82" t="s">
        <v>99</v>
      </c>
      <c r="D8" s="82" t="s">
        <v>99</v>
      </c>
      <c r="E8" s="82" t="s">
        <v>99</v>
      </c>
      <c r="F8" s="82" t="s">
        <v>99</v>
      </c>
      <c r="G8" s="82" t="s">
        <v>99</v>
      </c>
      <c r="H8" s="82" t="s">
        <v>99</v>
      </c>
      <c r="I8" s="82" t="s">
        <v>99</v>
      </c>
      <c r="J8" s="82" t="s">
        <v>99</v>
      </c>
      <c r="K8" s="82" t="s">
        <v>99</v>
      </c>
      <c r="L8" s="82" t="s">
        <v>99</v>
      </c>
      <c r="M8" s="82" t="s">
        <v>99</v>
      </c>
      <c r="N8" s="82" t="s">
        <v>99</v>
      </c>
      <c r="O8" s="82" t="s">
        <v>99</v>
      </c>
      <c r="P8" s="82" t="s">
        <v>99</v>
      </c>
    </row>
    <row r="9" spans="1:16" s="10" customFormat="1" ht="49.5" customHeight="1" x14ac:dyDescent="0.25">
      <c r="A9" s="67" t="s">
        <v>75</v>
      </c>
      <c r="B9" s="13" t="s">
        <v>165</v>
      </c>
      <c r="C9" s="76">
        <v>10</v>
      </c>
      <c r="D9" s="36" t="s">
        <v>168</v>
      </c>
      <c r="E9" s="76">
        <v>0.8</v>
      </c>
      <c r="F9" s="80" t="s">
        <v>3</v>
      </c>
      <c r="G9" s="14" t="s">
        <v>166</v>
      </c>
      <c r="H9" s="99">
        <v>4039.24</v>
      </c>
      <c r="I9" s="85">
        <f>H9*E9</f>
        <v>3231.3919999999998</v>
      </c>
      <c r="J9" s="100"/>
      <c r="K9" s="36"/>
      <c r="L9" s="100"/>
      <c r="M9" s="83"/>
      <c r="N9" s="14"/>
      <c r="O9" s="101"/>
      <c r="P9" s="85">
        <f>O9*L9</f>
        <v>0</v>
      </c>
    </row>
    <row r="10" spans="1:16" s="10" customFormat="1" ht="24.75" customHeight="1" x14ac:dyDescent="0.25">
      <c r="A10" s="67">
        <v>2</v>
      </c>
      <c r="B10" s="38" t="s">
        <v>135</v>
      </c>
      <c r="C10" s="82" t="s">
        <v>99</v>
      </c>
      <c r="D10" s="82" t="s">
        <v>99</v>
      </c>
      <c r="E10" s="82" t="s">
        <v>99</v>
      </c>
      <c r="F10" s="82" t="s">
        <v>99</v>
      </c>
      <c r="G10" s="82" t="s">
        <v>99</v>
      </c>
      <c r="H10" s="82" t="s">
        <v>99</v>
      </c>
      <c r="I10" s="82" t="s">
        <v>99</v>
      </c>
      <c r="J10" s="82" t="s">
        <v>99</v>
      </c>
      <c r="K10" s="82" t="s">
        <v>99</v>
      </c>
      <c r="L10" s="82" t="s">
        <v>99</v>
      </c>
      <c r="M10" s="82" t="s">
        <v>99</v>
      </c>
      <c r="N10" s="98" t="s">
        <v>99</v>
      </c>
      <c r="O10" s="98" t="s">
        <v>99</v>
      </c>
      <c r="P10" s="82" t="s">
        <v>99</v>
      </c>
    </row>
    <row r="11" spans="1:16" s="10" customFormat="1" ht="46.5" hidden="1" customHeight="1" x14ac:dyDescent="0.25">
      <c r="A11" s="67" t="s">
        <v>77</v>
      </c>
      <c r="B11" s="13"/>
      <c r="C11" s="102" t="s">
        <v>99</v>
      </c>
      <c r="D11" s="102" t="s">
        <v>99</v>
      </c>
      <c r="E11" s="102" t="s">
        <v>99</v>
      </c>
      <c r="F11" s="80" t="s">
        <v>3</v>
      </c>
      <c r="G11" s="14"/>
      <c r="H11" s="20"/>
      <c r="I11" s="85">
        <v>0</v>
      </c>
      <c r="J11" s="102" t="s">
        <v>99</v>
      </c>
      <c r="K11" s="102" t="s">
        <v>99</v>
      </c>
      <c r="L11" s="102" t="s">
        <v>99</v>
      </c>
      <c r="M11" s="83" t="s">
        <v>3</v>
      </c>
      <c r="N11" s="14"/>
      <c r="O11" s="102" t="s">
        <v>99</v>
      </c>
      <c r="P11" s="85"/>
    </row>
    <row r="12" spans="1:16" s="10" customFormat="1" ht="69.75" hidden="1" customHeight="1" x14ac:dyDescent="0.25">
      <c r="A12" s="67" t="s">
        <v>78</v>
      </c>
      <c r="B12" s="13"/>
      <c r="C12" s="102"/>
      <c r="D12" s="36"/>
      <c r="E12" s="102"/>
      <c r="F12" s="83" t="s">
        <v>3</v>
      </c>
      <c r="G12" s="14"/>
      <c r="H12" s="101"/>
      <c r="I12" s="85">
        <f>H12*E12</f>
        <v>0</v>
      </c>
      <c r="J12" s="102">
        <v>10</v>
      </c>
      <c r="K12" s="36"/>
      <c r="L12" s="102"/>
      <c r="M12" s="83"/>
      <c r="N12" s="14"/>
      <c r="O12" s="102"/>
      <c r="P12" s="85">
        <f>O12*L12</f>
        <v>0</v>
      </c>
    </row>
    <row r="13" spans="1:16" s="10" customFormat="1" ht="40.5" customHeight="1" x14ac:dyDescent="0.25">
      <c r="A13" s="67">
        <v>3</v>
      </c>
      <c r="B13" s="39" t="s">
        <v>21</v>
      </c>
      <c r="C13" s="82" t="s">
        <v>99</v>
      </c>
      <c r="D13" s="82" t="s">
        <v>99</v>
      </c>
      <c r="E13" s="82" t="s">
        <v>99</v>
      </c>
      <c r="F13" s="82" t="s">
        <v>99</v>
      </c>
      <c r="G13" s="82" t="s">
        <v>99</v>
      </c>
      <c r="H13" s="82" t="s">
        <v>99</v>
      </c>
      <c r="I13" s="82" t="s">
        <v>99</v>
      </c>
      <c r="J13" s="82" t="s">
        <v>99</v>
      </c>
      <c r="K13" s="82" t="s">
        <v>99</v>
      </c>
      <c r="L13" s="82" t="s">
        <v>99</v>
      </c>
      <c r="M13" s="82" t="s">
        <v>99</v>
      </c>
      <c r="N13" s="82" t="s">
        <v>99</v>
      </c>
      <c r="O13" s="82" t="s">
        <v>99</v>
      </c>
      <c r="P13" s="82" t="s">
        <v>99</v>
      </c>
    </row>
    <row r="14" spans="1:16" s="10" customFormat="1" ht="72.75" customHeight="1" x14ac:dyDescent="0.25">
      <c r="A14" s="67" t="s">
        <v>79</v>
      </c>
      <c r="B14" s="13" t="s">
        <v>165</v>
      </c>
      <c r="C14" s="76">
        <v>10</v>
      </c>
      <c r="D14" s="36" t="s">
        <v>111</v>
      </c>
      <c r="E14" s="76">
        <v>0.15</v>
      </c>
      <c r="F14" s="83" t="s">
        <v>3</v>
      </c>
      <c r="G14" s="14" t="s">
        <v>169</v>
      </c>
      <c r="H14" s="20">
        <v>26087.97</v>
      </c>
      <c r="I14" s="85">
        <f>H14*E14</f>
        <v>3913.1954999999998</v>
      </c>
      <c r="J14" s="82"/>
      <c r="K14" s="36" t="s">
        <v>111</v>
      </c>
      <c r="L14" s="82"/>
      <c r="M14" s="37"/>
      <c r="N14" s="14"/>
      <c r="O14" s="20"/>
      <c r="P14" s="85">
        <f>O14*L14</f>
        <v>0</v>
      </c>
    </row>
    <row r="15" spans="1:16" s="10" customFormat="1" ht="24.75" customHeight="1" x14ac:dyDescent="0.25">
      <c r="A15" s="67">
        <v>4</v>
      </c>
      <c r="B15" s="13" t="s">
        <v>6</v>
      </c>
      <c r="C15" s="82" t="s">
        <v>99</v>
      </c>
      <c r="D15" s="82" t="s">
        <v>99</v>
      </c>
      <c r="E15" s="82" t="s">
        <v>99</v>
      </c>
      <c r="F15" s="82" t="s">
        <v>99</v>
      </c>
      <c r="G15" s="82" t="s">
        <v>99</v>
      </c>
      <c r="H15" s="82" t="s">
        <v>99</v>
      </c>
      <c r="I15" s="82" t="s">
        <v>99</v>
      </c>
      <c r="J15" s="82" t="s">
        <v>99</v>
      </c>
      <c r="K15" s="82" t="s">
        <v>99</v>
      </c>
      <c r="L15" s="82" t="s">
        <v>99</v>
      </c>
      <c r="M15" s="82" t="s">
        <v>99</v>
      </c>
      <c r="N15" s="82" t="s">
        <v>99</v>
      </c>
      <c r="O15" s="82" t="s">
        <v>99</v>
      </c>
      <c r="P15" s="82" t="s">
        <v>99</v>
      </c>
    </row>
    <row r="16" spans="1:16" s="10" customFormat="1" ht="31.5" x14ac:dyDescent="0.25">
      <c r="A16" s="67" t="s">
        <v>98</v>
      </c>
      <c r="B16" s="13" t="s">
        <v>165</v>
      </c>
      <c r="C16" s="76">
        <v>10</v>
      </c>
      <c r="D16" s="36" t="s">
        <v>168</v>
      </c>
      <c r="E16" s="76">
        <v>1</v>
      </c>
      <c r="F16" s="80" t="s">
        <v>19</v>
      </c>
      <c r="G16" s="14" t="s">
        <v>145</v>
      </c>
      <c r="H16" s="20">
        <v>709.17</v>
      </c>
      <c r="I16" s="85">
        <f>H16*E16</f>
        <v>709.17</v>
      </c>
      <c r="J16" s="82"/>
      <c r="K16" s="36"/>
      <c r="L16" s="82"/>
      <c r="M16" s="83" t="s">
        <v>3</v>
      </c>
      <c r="N16" s="14"/>
      <c r="O16" s="20"/>
      <c r="P16" s="85">
        <f>O16*L16</f>
        <v>0</v>
      </c>
    </row>
    <row r="17" spans="1:16" ht="66" customHeight="1" x14ac:dyDescent="0.25">
      <c r="A17" s="67"/>
      <c r="B17" s="52" t="s">
        <v>167</v>
      </c>
      <c r="C17" s="21" t="s">
        <v>124</v>
      </c>
      <c r="D17" s="21" t="s">
        <v>124</v>
      </c>
      <c r="E17" s="21" t="s">
        <v>124</v>
      </c>
      <c r="F17" s="21" t="s">
        <v>124</v>
      </c>
      <c r="G17" s="21" t="s">
        <v>124</v>
      </c>
      <c r="H17" s="21">
        <v>1.4</v>
      </c>
      <c r="I17" s="86">
        <f>I9+I14+I16</f>
        <v>7853.7574999999997</v>
      </c>
      <c r="J17" s="21" t="s">
        <v>124</v>
      </c>
      <c r="K17" s="21" t="s">
        <v>124</v>
      </c>
      <c r="L17" s="21" t="s">
        <v>124</v>
      </c>
      <c r="M17" s="21" t="s">
        <v>124</v>
      </c>
      <c r="N17" s="21" t="s">
        <v>124</v>
      </c>
      <c r="O17" s="21" t="s">
        <v>124</v>
      </c>
      <c r="P17" s="86">
        <f>P9+P12</f>
        <v>0</v>
      </c>
    </row>
    <row r="18" spans="1:16" ht="15.75" customHeight="1" x14ac:dyDescent="0.25">
      <c r="D18" s="5"/>
      <c r="J18" s="32"/>
      <c r="K18" s="32"/>
    </row>
    <row r="19" spans="1:16" s="53" customFormat="1" ht="18.75" customHeight="1" x14ac:dyDescent="0.25">
      <c r="A19" s="172"/>
      <c r="B19" s="172"/>
      <c r="C19" s="172"/>
      <c r="D19" s="172"/>
      <c r="E19" s="172"/>
      <c r="F19" s="172"/>
      <c r="G19" s="172"/>
      <c r="H19" s="78"/>
      <c r="I19" s="35"/>
    </row>
    <row r="20" spans="1:16" s="53" customFormat="1" ht="41.25" customHeight="1" x14ac:dyDescent="0.25">
      <c r="A20" s="172"/>
      <c r="B20" s="172"/>
      <c r="C20" s="172"/>
      <c r="D20" s="172"/>
      <c r="E20" s="172"/>
      <c r="F20" s="172"/>
      <c r="G20" s="172"/>
      <c r="H20" s="78"/>
      <c r="I20" s="35"/>
    </row>
    <row r="21" spans="1:16" s="53" customFormat="1" ht="38.25" customHeight="1" x14ac:dyDescent="0.25">
      <c r="A21" s="172"/>
      <c r="B21" s="172"/>
      <c r="C21" s="172"/>
      <c r="D21" s="172"/>
      <c r="E21" s="172"/>
      <c r="F21" s="172"/>
      <c r="G21" s="172"/>
      <c r="H21" s="81"/>
      <c r="I21" s="35"/>
    </row>
    <row r="22" spans="1:16" s="53" customFormat="1" ht="18.75" customHeight="1" x14ac:dyDescent="0.25">
      <c r="A22" s="173"/>
      <c r="B22" s="173"/>
      <c r="C22" s="173"/>
      <c r="D22" s="173"/>
      <c r="E22" s="173"/>
      <c r="F22" s="173"/>
      <c r="G22" s="173"/>
      <c r="H22" s="78"/>
      <c r="I22" s="35"/>
    </row>
    <row r="23" spans="1:16" s="53" customFormat="1" ht="217.5" customHeight="1" x14ac:dyDescent="0.25">
      <c r="A23" s="168"/>
      <c r="B23" s="171"/>
      <c r="C23" s="171"/>
      <c r="D23" s="171"/>
      <c r="E23" s="171"/>
      <c r="F23" s="171"/>
      <c r="G23" s="171"/>
      <c r="H23" s="78"/>
      <c r="I23" s="35"/>
    </row>
    <row r="24" spans="1:16" ht="53.25" customHeight="1" x14ac:dyDescent="0.25">
      <c r="A24" s="168"/>
      <c r="B24" s="169"/>
      <c r="C24" s="169"/>
      <c r="D24" s="169"/>
      <c r="E24" s="169"/>
      <c r="F24" s="169"/>
      <c r="G24" s="169"/>
    </row>
    <row r="25" spans="1:16" x14ac:dyDescent="0.25">
      <c r="A25" s="170"/>
      <c r="B25" s="170"/>
      <c r="C25" s="170"/>
      <c r="D25" s="170"/>
      <c r="E25" s="170"/>
      <c r="F25" s="170"/>
      <c r="G25" s="170"/>
    </row>
    <row r="26" spans="1:16" s="5" customFormat="1" x14ac:dyDescent="0.25">
      <c r="A26" s="63"/>
      <c r="B26" s="81"/>
      <c r="D26" s="2"/>
      <c r="G26" s="74"/>
      <c r="H26" s="74"/>
      <c r="I26" s="3"/>
      <c r="J26" s="4"/>
      <c r="K26" s="4"/>
      <c r="L26" s="4"/>
      <c r="M26" s="4"/>
      <c r="N26" s="4"/>
      <c r="O26" s="4"/>
      <c r="P26" s="4"/>
    </row>
    <row r="30" spans="1:16" s="5" customFormat="1" x14ac:dyDescent="0.25">
      <c r="A30" s="63"/>
      <c r="B30" s="81"/>
      <c r="D30" s="2"/>
      <c r="G30" s="74"/>
      <c r="H30" s="74"/>
      <c r="I30" s="3"/>
      <c r="J30" s="4"/>
      <c r="K30" s="4"/>
      <c r="L30" s="4"/>
      <c r="M30" s="4"/>
      <c r="N30" s="4"/>
      <c r="O30" s="4"/>
      <c r="P30" s="4"/>
    </row>
  </sheetData>
  <mergeCells count="18">
    <mergeCell ref="A24:G24"/>
    <mergeCell ref="A25:G25"/>
    <mergeCell ref="N5:P5"/>
    <mergeCell ref="A19:G19"/>
    <mergeCell ref="A20:G20"/>
    <mergeCell ref="A21:G21"/>
    <mergeCell ref="A22:G22"/>
    <mergeCell ref="A23:G23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9" scale="51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34"/>
  <sheetViews>
    <sheetView zoomScaleSheetLayoutView="70" workbookViewId="0">
      <selection activeCell="C14" sqref="C14:D14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5" customWidth="1"/>
    <col min="8" max="8" width="15.625" style="55" customWidth="1"/>
    <col min="9" max="9" width="28.5" style="3" customWidth="1"/>
    <col min="10" max="10" width="14" style="4" hidden="1" customWidth="1"/>
    <col min="11" max="11" width="13.625" style="4" hidden="1" customWidth="1"/>
    <col min="12" max="12" width="13.5" style="4" hidden="1" customWidth="1"/>
    <col min="13" max="13" width="10.875" style="4" hidden="1" customWidth="1"/>
    <col min="14" max="14" width="13.875" style="4" hidden="1" customWidth="1"/>
    <col min="15" max="15" width="16.75" style="4" customWidth="1"/>
    <col min="16" max="16" width="15.125" style="4" customWidth="1"/>
    <col min="17" max="17" width="12.5" style="4" bestFit="1" customWidth="1"/>
    <col min="18" max="16384" width="9" style="4"/>
  </cols>
  <sheetData>
    <row r="1" spans="1:19" ht="15.75" customHeight="1" x14ac:dyDescent="0.25">
      <c r="D1" s="5"/>
      <c r="J1" s="32"/>
      <c r="K1" s="32"/>
    </row>
    <row r="2" spans="1:19" ht="42" customHeight="1" x14ac:dyDescent="0.25">
      <c r="A2" s="184" t="s">
        <v>56</v>
      </c>
      <c r="B2" s="184"/>
      <c r="C2" s="184"/>
      <c r="D2" s="184"/>
      <c r="E2" s="184"/>
      <c r="F2" s="184"/>
      <c r="G2" s="184"/>
      <c r="J2" s="32"/>
      <c r="K2" s="32"/>
    </row>
    <row r="3" spans="1:19" ht="36" customHeight="1" x14ac:dyDescent="0.25">
      <c r="A3" s="87" t="s">
        <v>0</v>
      </c>
      <c r="B3" s="88" t="s">
        <v>55</v>
      </c>
      <c r="C3" s="185" t="s">
        <v>39</v>
      </c>
      <c r="D3" s="185"/>
      <c r="E3" s="186" t="s">
        <v>40</v>
      </c>
      <c r="F3" s="186"/>
      <c r="G3" s="186"/>
      <c r="I3" s="54"/>
      <c r="J3" s="54"/>
      <c r="K3" s="57"/>
      <c r="L3" s="23"/>
      <c r="M3" s="26"/>
      <c r="N3" s="23"/>
      <c r="O3" s="32"/>
      <c r="P3" s="23"/>
      <c r="Q3" s="53"/>
    </row>
    <row r="4" spans="1:19" ht="15" customHeight="1" x14ac:dyDescent="0.25">
      <c r="A4" s="94">
        <v>1</v>
      </c>
      <c r="B4" s="95">
        <v>2</v>
      </c>
      <c r="C4" s="187">
        <v>3</v>
      </c>
      <c r="D4" s="188"/>
      <c r="E4" s="189">
        <v>4</v>
      </c>
      <c r="F4" s="190"/>
      <c r="G4" s="191"/>
      <c r="I4" s="59"/>
      <c r="J4" s="35"/>
      <c r="K4" s="59"/>
      <c r="L4" s="35"/>
      <c r="M4" s="59"/>
      <c r="N4" s="35"/>
      <c r="O4" s="59"/>
      <c r="P4" s="35"/>
      <c r="Q4" s="59"/>
    </row>
    <row r="5" spans="1:19" ht="90.75" customHeight="1" x14ac:dyDescent="0.25">
      <c r="A5" s="84">
        <v>1</v>
      </c>
      <c r="B5" s="89" t="s">
        <v>57</v>
      </c>
      <c r="C5" s="192">
        <f>т5!I17</f>
        <v>7853.7574999999997</v>
      </c>
      <c r="D5" s="192"/>
      <c r="E5" s="192">
        <f>т5!P17</f>
        <v>0</v>
      </c>
      <c r="F5" s="192"/>
      <c r="G5" s="192"/>
      <c r="I5" s="59"/>
      <c r="J5" s="35"/>
      <c r="K5" s="32"/>
      <c r="L5" s="32"/>
      <c r="M5" s="53"/>
      <c r="N5" s="53"/>
      <c r="O5" s="53"/>
      <c r="P5" s="53"/>
      <c r="Q5" s="53"/>
    </row>
    <row r="6" spans="1:19" ht="29.25" customHeight="1" x14ac:dyDescent="0.25">
      <c r="A6" s="84">
        <v>2</v>
      </c>
      <c r="B6" s="88" t="s">
        <v>132</v>
      </c>
      <c r="C6" s="193">
        <f>C5*0.2</f>
        <v>1570.7515000000001</v>
      </c>
      <c r="D6" s="193"/>
      <c r="E6" s="193">
        <f>E5*0.2</f>
        <v>0</v>
      </c>
      <c r="F6" s="193"/>
      <c r="G6" s="193"/>
      <c r="I6" s="59"/>
      <c r="J6" s="35"/>
      <c r="K6" s="32"/>
      <c r="L6" s="32"/>
      <c r="M6" s="53"/>
      <c r="N6" s="53"/>
      <c r="O6" s="53"/>
      <c r="P6" s="53"/>
      <c r="Q6" s="53"/>
    </row>
    <row r="7" spans="1:19" ht="112.5" customHeight="1" x14ac:dyDescent="0.25">
      <c r="A7" s="84">
        <v>3</v>
      </c>
      <c r="B7" s="88" t="s">
        <v>125</v>
      </c>
      <c r="C7" s="193">
        <f>C5+C6</f>
        <v>9424.509</v>
      </c>
      <c r="D7" s="193"/>
      <c r="E7" s="193">
        <f>E6+E5</f>
        <v>0</v>
      </c>
      <c r="F7" s="193"/>
      <c r="G7" s="193"/>
      <c r="I7" s="59"/>
      <c r="J7" s="35"/>
      <c r="K7" s="32"/>
      <c r="L7" s="32"/>
      <c r="M7" s="53"/>
      <c r="N7" s="53"/>
      <c r="O7" s="53"/>
      <c r="P7" s="53"/>
      <c r="Q7" s="53"/>
    </row>
    <row r="8" spans="1:19" ht="53.25" customHeight="1" x14ac:dyDescent="0.25">
      <c r="A8" s="90" t="s">
        <v>117</v>
      </c>
      <c r="B8" s="91" t="s">
        <v>59</v>
      </c>
      <c r="C8" s="181">
        <f>C10*Q11*Q14</f>
        <v>11452.129798004413</v>
      </c>
      <c r="D8" s="182"/>
      <c r="E8" s="181" t="e">
        <f>E9+(E10*(((E12/E11)*((100+J11)/200))+((E13/E11)*((100+K11)/200))+((E14/E11)*((100+L11)/200))+((E15/E11)*((100+M11)/200))+((E16/E11)*((100+N11)/200))))</f>
        <v>#DIV/0!</v>
      </c>
      <c r="F8" s="183"/>
      <c r="G8" s="182"/>
      <c r="H8" s="72"/>
      <c r="I8" s="73"/>
      <c r="J8" s="35"/>
      <c r="K8" s="32"/>
      <c r="L8" s="32"/>
      <c r="M8" s="53"/>
      <c r="N8" s="53"/>
      <c r="O8" s="53"/>
      <c r="P8" s="53"/>
      <c r="Q8" s="53"/>
    </row>
    <row r="9" spans="1:19" ht="69" customHeight="1" x14ac:dyDescent="0.25">
      <c r="A9" s="90" t="s">
        <v>118</v>
      </c>
      <c r="B9" s="92" t="s">
        <v>128</v>
      </c>
      <c r="C9" s="194">
        <v>0</v>
      </c>
      <c r="D9" s="195"/>
      <c r="E9" s="196">
        <v>0</v>
      </c>
      <c r="F9" s="197"/>
      <c r="G9" s="198"/>
      <c r="H9" s="4"/>
      <c r="I9" s="4"/>
      <c r="J9" s="32"/>
      <c r="K9" s="32" t="s">
        <v>52</v>
      </c>
    </row>
    <row r="10" spans="1:19" ht="53.25" customHeight="1" x14ac:dyDescent="0.25">
      <c r="A10" s="90" t="s">
        <v>119</v>
      </c>
      <c r="B10" s="92" t="s">
        <v>126</v>
      </c>
      <c r="C10" s="194">
        <f>C7-C9</f>
        <v>9424.509</v>
      </c>
      <c r="D10" s="195"/>
      <c r="E10" s="196">
        <f>E7-E9</f>
        <v>0</v>
      </c>
      <c r="F10" s="197"/>
      <c r="G10" s="198"/>
      <c r="H10" s="4"/>
      <c r="I10" s="96"/>
      <c r="J10" s="97" t="s">
        <v>146</v>
      </c>
      <c r="K10" s="97" t="s">
        <v>147</v>
      </c>
      <c r="L10" s="97" t="s">
        <v>148</v>
      </c>
      <c r="M10" s="97" t="s">
        <v>149</v>
      </c>
      <c r="N10" s="97" t="s">
        <v>150</v>
      </c>
      <c r="O10" s="97" t="s">
        <v>151</v>
      </c>
      <c r="P10" s="97" t="s">
        <v>152</v>
      </c>
      <c r="Q10" s="97" t="s">
        <v>153</v>
      </c>
      <c r="R10" s="97" t="s">
        <v>154</v>
      </c>
      <c r="S10" s="97" t="s">
        <v>160</v>
      </c>
    </row>
    <row r="11" spans="1:19" ht="84" customHeight="1" x14ac:dyDescent="0.25">
      <c r="A11" s="90" t="s">
        <v>116</v>
      </c>
      <c r="B11" s="92" t="s">
        <v>58</v>
      </c>
      <c r="C11" s="194">
        <f>C12+C13+C14+C15+C16+C17</f>
        <v>9424.509</v>
      </c>
      <c r="D11" s="195"/>
      <c r="E11" s="196">
        <f>E12+E13+E14+E15</f>
        <v>0</v>
      </c>
      <c r="F11" s="197"/>
      <c r="G11" s="198"/>
      <c r="H11" s="4"/>
      <c r="I11" s="110" t="s">
        <v>155</v>
      </c>
      <c r="J11" s="113">
        <v>1.06826</v>
      </c>
      <c r="K11" s="113">
        <v>1.05562</v>
      </c>
      <c r="L11" s="114">
        <v>1.0490000000000002</v>
      </c>
      <c r="M11" s="114">
        <v>1.139</v>
      </c>
      <c r="N11" s="114">
        <v>1.07</v>
      </c>
      <c r="O11" s="114">
        <v>1.0529999999999999</v>
      </c>
      <c r="P11" s="114">
        <v>1.048</v>
      </c>
      <c r="Q11" s="114">
        <f>Q12/100</f>
        <v>1.046</v>
      </c>
      <c r="R11" s="114">
        <f>R12/100</f>
        <v>1.046</v>
      </c>
      <c r="S11" s="114">
        <f>S12/100</f>
        <v>1.046</v>
      </c>
    </row>
    <row r="12" spans="1:19" ht="38.25" customHeight="1" x14ac:dyDescent="0.25">
      <c r="A12" s="90" t="s">
        <v>53</v>
      </c>
      <c r="B12" s="93" t="s">
        <v>138</v>
      </c>
      <c r="C12" s="194">
        <v>0</v>
      </c>
      <c r="D12" s="195"/>
      <c r="E12" s="196">
        <v>0</v>
      </c>
      <c r="F12" s="197"/>
      <c r="G12" s="198"/>
      <c r="H12" s="4"/>
      <c r="I12" s="112" t="s">
        <v>156</v>
      </c>
      <c r="J12" s="108">
        <v>106.82599999999999</v>
      </c>
      <c r="K12" s="108">
        <v>105.562</v>
      </c>
      <c r="L12" s="109">
        <v>104.9</v>
      </c>
      <c r="M12" s="109">
        <v>113.9</v>
      </c>
      <c r="N12" s="109">
        <v>107</v>
      </c>
      <c r="O12" s="109">
        <v>105.3</v>
      </c>
      <c r="P12" s="109">
        <v>104.8</v>
      </c>
      <c r="Q12" s="109">
        <v>104.6</v>
      </c>
      <c r="R12" s="109">
        <v>104.6</v>
      </c>
      <c r="S12" s="109">
        <v>104.6</v>
      </c>
    </row>
    <row r="13" spans="1:19" ht="18" x14ac:dyDescent="0.25">
      <c r="A13" s="90" t="s">
        <v>54</v>
      </c>
      <c r="B13" s="93" t="s">
        <v>139</v>
      </c>
      <c r="C13" s="194">
        <v>0</v>
      </c>
      <c r="D13" s="195"/>
      <c r="E13" s="196">
        <v>0</v>
      </c>
      <c r="F13" s="197"/>
      <c r="G13" s="198"/>
      <c r="H13" s="4"/>
      <c r="I13" s="13" t="s">
        <v>157</v>
      </c>
      <c r="J13" s="115">
        <v>1.0449999999999999</v>
      </c>
      <c r="K13" s="115">
        <v>1.0249999999999999</v>
      </c>
      <c r="L13" s="115">
        <v>1.0369999999999999</v>
      </c>
      <c r="M13" s="115">
        <v>1.1137999999999999</v>
      </c>
      <c r="N13" s="115">
        <v>1.0580000000000001</v>
      </c>
      <c r="O13" s="115">
        <v>1.0720000000000001</v>
      </c>
      <c r="P13" s="115">
        <v>1.042</v>
      </c>
      <c r="Q13" s="115">
        <v>1.04</v>
      </c>
      <c r="R13" s="115">
        <v>1.04</v>
      </c>
      <c r="S13" s="115">
        <v>1.04</v>
      </c>
    </row>
    <row r="14" spans="1:19" ht="31.5" x14ac:dyDescent="0.25">
      <c r="A14" s="90" t="s">
        <v>60</v>
      </c>
      <c r="B14" s="93" t="s">
        <v>140</v>
      </c>
      <c r="C14" s="194">
        <f>C10</f>
        <v>9424.509</v>
      </c>
      <c r="D14" s="195"/>
      <c r="E14" s="196">
        <v>0</v>
      </c>
      <c r="F14" s="197"/>
      <c r="G14" s="198"/>
      <c r="H14" s="4"/>
      <c r="I14" s="112" t="s">
        <v>158</v>
      </c>
      <c r="J14" s="114"/>
      <c r="K14" s="114"/>
      <c r="L14" s="114">
        <v>1.1107566249999998</v>
      </c>
      <c r="M14" s="114">
        <v>1.2371607289249997</v>
      </c>
      <c r="N14" s="116">
        <v>1.3089160512026499</v>
      </c>
      <c r="O14" s="116">
        <f>O13</f>
        <v>1.0720000000000001</v>
      </c>
      <c r="P14" s="116">
        <f>O13*P13</f>
        <v>1.117024</v>
      </c>
      <c r="Q14" s="116">
        <f>O13*P13*Q13</f>
        <v>1.16170496</v>
      </c>
      <c r="R14" s="116">
        <f>O13*P13*Q13*R13</f>
        <v>1.2081731583999999</v>
      </c>
      <c r="S14" s="116">
        <f>O13*P13*Q13*R13*S13</f>
        <v>1.2565000847359999</v>
      </c>
    </row>
    <row r="15" spans="1:19" ht="18" x14ac:dyDescent="0.25">
      <c r="A15" s="90" t="s">
        <v>127</v>
      </c>
      <c r="B15" s="93" t="s">
        <v>141</v>
      </c>
      <c r="C15" s="194">
        <v>0</v>
      </c>
      <c r="D15" s="195"/>
      <c r="E15" s="196">
        <f>E10</f>
        <v>0</v>
      </c>
      <c r="F15" s="197"/>
      <c r="G15" s="198"/>
      <c r="H15" s="4"/>
      <c r="I15" s="4" t="s">
        <v>159</v>
      </c>
    </row>
    <row r="16" spans="1:19" ht="18" x14ac:dyDescent="0.25">
      <c r="A16" s="90" t="s">
        <v>129</v>
      </c>
      <c r="B16" s="93" t="s">
        <v>142</v>
      </c>
      <c r="C16" s="194">
        <v>0</v>
      </c>
      <c r="D16" s="195"/>
      <c r="E16" s="196">
        <v>0</v>
      </c>
      <c r="F16" s="197"/>
      <c r="G16" s="198"/>
      <c r="H16" s="4"/>
      <c r="I16" s="4"/>
    </row>
    <row r="17" spans="1:9" ht="18" x14ac:dyDescent="0.25">
      <c r="A17" s="90">
        <v>7.6</v>
      </c>
      <c r="B17" s="93" t="s">
        <v>143</v>
      </c>
      <c r="C17" s="194">
        <v>0</v>
      </c>
      <c r="D17" s="195"/>
      <c r="E17" s="196">
        <v>0</v>
      </c>
      <c r="F17" s="197"/>
      <c r="G17" s="198"/>
      <c r="H17" s="23"/>
      <c r="I17" s="27"/>
    </row>
    <row r="18" spans="1:9" x14ac:dyDescent="0.25">
      <c r="A18" s="71"/>
      <c r="B18" s="56"/>
      <c r="C18" s="199"/>
      <c r="D18" s="199"/>
      <c r="E18" s="200"/>
      <c r="F18" s="200"/>
      <c r="G18" s="200"/>
    </row>
    <row r="19" spans="1:9" ht="18" x14ac:dyDescent="0.25">
      <c r="A19" s="201" t="s">
        <v>107</v>
      </c>
      <c r="B19" s="201"/>
      <c r="C19" s="201"/>
      <c r="D19" s="201"/>
      <c r="E19" s="201"/>
      <c r="F19" s="201"/>
      <c r="G19" s="201"/>
    </row>
    <row r="20" spans="1:9" ht="36" customHeight="1" x14ac:dyDescent="0.25">
      <c r="A20" s="202" t="s">
        <v>104</v>
      </c>
      <c r="B20" s="202"/>
      <c r="C20" s="202"/>
      <c r="D20" s="202"/>
      <c r="E20" s="202"/>
      <c r="F20" s="202"/>
      <c r="G20" s="202"/>
    </row>
    <row r="21" spans="1:9" ht="31.5" customHeight="1" x14ac:dyDescent="0.25">
      <c r="A21" s="202" t="s">
        <v>105</v>
      </c>
      <c r="B21" s="202"/>
      <c r="C21" s="202"/>
      <c r="D21" s="202"/>
      <c r="E21" s="202"/>
      <c r="F21" s="202"/>
      <c r="G21" s="202"/>
      <c r="H21" s="55" t="s">
        <v>52</v>
      </c>
    </row>
    <row r="22" spans="1:9" s="53" customFormat="1" ht="69.75" customHeight="1" x14ac:dyDescent="0.25">
      <c r="A22" s="202" t="s">
        <v>106</v>
      </c>
      <c r="B22" s="202"/>
      <c r="C22" s="202"/>
      <c r="D22" s="202"/>
      <c r="E22" s="202"/>
      <c r="F22" s="202"/>
      <c r="G22" s="202"/>
      <c r="H22" s="59"/>
      <c r="I22" s="35"/>
    </row>
    <row r="23" spans="1:9" s="53" customFormat="1" ht="18.75" customHeight="1" x14ac:dyDescent="0.25">
      <c r="A23" s="172"/>
      <c r="B23" s="172"/>
      <c r="C23" s="172"/>
      <c r="D23" s="172"/>
      <c r="E23" s="172"/>
      <c r="F23" s="172"/>
      <c r="G23" s="172"/>
      <c r="H23" s="59"/>
      <c r="I23" s="35"/>
    </row>
    <row r="24" spans="1:9" s="53" customFormat="1" ht="41.25" customHeight="1" x14ac:dyDescent="0.25">
      <c r="A24" s="172"/>
      <c r="B24" s="172"/>
      <c r="C24" s="172"/>
      <c r="D24" s="172"/>
      <c r="E24" s="172"/>
      <c r="F24" s="172"/>
      <c r="G24" s="172"/>
      <c r="H24" s="59"/>
      <c r="I24" s="35"/>
    </row>
    <row r="25" spans="1:9" s="53" customFormat="1" ht="38.25" customHeight="1" x14ac:dyDescent="0.25">
      <c r="A25" s="172"/>
      <c r="B25" s="172"/>
      <c r="C25" s="172"/>
      <c r="D25" s="172"/>
      <c r="E25" s="172"/>
      <c r="F25" s="172"/>
      <c r="G25" s="172"/>
      <c r="H25"/>
      <c r="I25" s="35"/>
    </row>
    <row r="26" spans="1:9" s="53" customFormat="1" ht="18.75" customHeight="1" x14ac:dyDescent="0.25">
      <c r="A26" s="173"/>
      <c r="B26" s="173"/>
      <c r="C26" s="173"/>
      <c r="D26" s="173"/>
      <c r="E26" s="173"/>
      <c r="F26" s="173"/>
      <c r="G26" s="173"/>
      <c r="H26" s="59"/>
      <c r="I26" s="35"/>
    </row>
    <row r="27" spans="1:9" s="53" customFormat="1" ht="217.5" customHeight="1" x14ac:dyDescent="0.25">
      <c r="A27" s="168"/>
      <c r="B27" s="171"/>
      <c r="C27" s="171"/>
      <c r="D27" s="171"/>
      <c r="E27" s="171"/>
      <c r="F27" s="171"/>
      <c r="G27" s="171"/>
      <c r="H27" s="59"/>
      <c r="I27" s="35"/>
    </row>
    <row r="28" spans="1:9" ht="53.25" customHeight="1" x14ac:dyDescent="0.25">
      <c r="A28" s="168"/>
      <c r="B28" s="169"/>
      <c r="C28" s="169"/>
      <c r="D28" s="169"/>
      <c r="E28" s="169"/>
      <c r="F28" s="169"/>
      <c r="G28" s="169"/>
    </row>
    <row r="29" spans="1:9" x14ac:dyDescent="0.25">
      <c r="A29" s="170"/>
      <c r="B29" s="170"/>
      <c r="C29" s="170"/>
      <c r="D29" s="170"/>
      <c r="E29" s="170"/>
      <c r="F29" s="170"/>
      <c r="G29" s="170"/>
    </row>
    <row r="30" spans="1:9" x14ac:dyDescent="0.25">
      <c r="B30"/>
    </row>
    <row r="34" spans="2:2" x14ac:dyDescent="0.25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9" scale="76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 Windows</cp:lastModifiedBy>
  <cp:lastPrinted>2016-12-08T12:46:09Z</cp:lastPrinted>
  <dcterms:created xsi:type="dcterms:W3CDTF">2009-07-27T10:10:26Z</dcterms:created>
  <dcterms:modified xsi:type="dcterms:W3CDTF">2025-09-15T05:27:13Z</dcterms:modified>
</cp:coreProperties>
</file>